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4955" windowHeight="8895" activeTab="1"/>
  </bookViews>
  <sheets>
    <sheet name="演習用データ" sheetId="1" r:id="rId1"/>
    <sheet name="質問と質問肢" sheetId="2" r:id="rId2"/>
    <sheet name="P.128  ﾋｽﾄｸﾞﾗﾑ1" sheetId="3" r:id="rId3"/>
    <sheet name="P.129  ﾋｽﾄｸﾞﾗﾑ2" sheetId="4" r:id="rId4"/>
    <sheet name="P.130 ﾋｽﾄｸﾞﾗﾑ3" sheetId="5" r:id="rId5"/>
    <sheet name="P.131 正規分布" sheetId="6" r:id="rId6"/>
    <sheet name="P.133 基本統計量" sheetId="7" r:id="rId7"/>
    <sheet name="P.138 信頼区間" sheetId="8" r:id="rId8"/>
    <sheet name="P.141 ピボット結果" sheetId="9" r:id="rId9"/>
    <sheet name="P.143 カイ2乗検定" sheetId="10" r:id="rId10"/>
    <sheet name="P.146 対応あるｔ検定（分析ツール）" sheetId="11" r:id="rId11"/>
    <sheet name="P.147  ｔ検定（分析ツール）" sheetId="12" r:id="rId12"/>
    <sheet name="P.148 F検定" sheetId="13" r:id="rId13"/>
    <sheet name="P.148 ｔ検定非等分散" sheetId="14" r:id="rId14"/>
    <sheet name="P.149 ノンパラメトリック検定" sheetId="15" r:id="rId15"/>
    <sheet name="P.151 散布図" sheetId="16" r:id="rId16"/>
    <sheet name="P153 単回帰分析" sheetId="17" r:id="rId17"/>
  </sheets>
  <definedNames/>
  <calcPr fullCalcOnLoad="1"/>
  <pivotCaches>
    <pivotCache cacheId="1" r:id="rId18"/>
    <pivotCache cacheId="2" r:id="rId19"/>
  </pivotCaches>
</workbook>
</file>

<file path=xl/sharedStrings.xml><?xml version="1.0" encoding="utf-8"?>
<sst xmlns="http://schemas.openxmlformats.org/spreadsheetml/2006/main" count="377" uniqueCount="194">
  <si>
    <t>個人番号</t>
  </si>
  <si>
    <t>性別</t>
  </si>
  <si>
    <t>年齢</t>
  </si>
  <si>
    <t>身長(cm)</t>
  </si>
  <si>
    <t>体重(kg)</t>
  </si>
  <si>
    <t>介入後体重</t>
  </si>
  <si>
    <t>BMI(kg/m2)</t>
  </si>
  <si>
    <t>最大血圧(mmHg)</t>
  </si>
  <si>
    <t>最小血圧(mmHg)</t>
  </si>
  <si>
    <t>血圧分類</t>
  </si>
  <si>
    <t>総コレステロール(mg/dl)</t>
  </si>
  <si>
    <t>毎日三食</t>
  </si>
  <si>
    <t>野菜摂取</t>
  </si>
  <si>
    <t>乳製品</t>
  </si>
  <si>
    <t>塩加減</t>
  </si>
  <si>
    <t>お菓子</t>
  </si>
  <si>
    <t>喫煙習慣</t>
  </si>
  <si>
    <t>飲酒習慣</t>
  </si>
  <si>
    <t>運動習慣</t>
  </si>
  <si>
    <t>睡眠</t>
  </si>
  <si>
    <t>よく噛む</t>
  </si>
  <si>
    <t>血圧対象</t>
  </si>
  <si>
    <t>総ｺﾚ対象</t>
  </si>
  <si>
    <t>喫煙対象</t>
  </si>
  <si>
    <t>対象合計</t>
  </si>
  <si>
    <t>対象</t>
  </si>
  <si>
    <t>合計</t>
  </si>
  <si>
    <t>平均値</t>
  </si>
  <si>
    <t>.</t>
  </si>
  <si>
    <t>t-検定 : 一対の標本による平均の検定ツール</t>
  </si>
  <si>
    <t>変数 1</t>
  </si>
  <si>
    <t>変数 2</t>
  </si>
  <si>
    <t>平均</t>
  </si>
  <si>
    <t>分散</t>
  </si>
  <si>
    <t>観測数</t>
  </si>
  <si>
    <t>ピアソン相関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</si>
  <si>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</si>
  <si>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</si>
  <si>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</si>
  <si>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</si>
  <si>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</si>
  <si>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</si>
  <si>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</si>
  <si>
    <t>標準誤差</t>
  </si>
  <si>
    <t>t-検定 : 等分散を仮定した２標本による検定</t>
  </si>
  <si>
    <t>プールされた分散</t>
  </si>
  <si>
    <t>t-検定 : 分散が等しくないと仮定した２標本による検定</t>
  </si>
  <si>
    <t>F-検定 : 2 標本を使った分散の検定</t>
  </si>
  <si>
    <t>観測された分散比</t>
  </si>
  <si>
    <t>分散</t>
  </si>
  <si>
    <t>血圧分類</t>
  </si>
  <si>
    <t>総計</t>
  </si>
  <si>
    <t>飲酒習慣</t>
  </si>
  <si>
    <t>データの個数 / 血圧分類</t>
  </si>
  <si>
    <t>正常血圧</t>
  </si>
  <si>
    <t>境界域＋高血圧</t>
  </si>
  <si>
    <t>毎日１合程度</t>
  </si>
  <si>
    <t>毎日は飲まない</t>
  </si>
  <si>
    <t>飲まない</t>
  </si>
  <si>
    <t>毎日2合以上</t>
  </si>
  <si>
    <t>計</t>
  </si>
  <si>
    <t>平均順位</t>
  </si>
  <si>
    <t>正常血圧の順位和</t>
  </si>
  <si>
    <t>（境界域＋高血圧）の順位和</t>
  </si>
  <si>
    <t>（境界域＋高血圧）の順位和の期待値</t>
  </si>
  <si>
    <t>分散の計算</t>
  </si>
  <si>
    <t>第1項</t>
  </si>
  <si>
    <t>検定統計量</t>
  </si>
  <si>
    <t>カイ2乗（χ2）検定</t>
  </si>
  <si>
    <t>濃い灰色のセルに数字を入れれば、あとは自動計算します。</t>
  </si>
  <si>
    <t>2*2 table</t>
  </si>
  <si>
    <t>variable B</t>
  </si>
  <si>
    <t>answer 1</t>
  </si>
  <si>
    <t>answer 2</t>
  </si>
  <si>
    <t>total</t>
  </si>
  <si>
    <t>Chi-square</t>
  </si>
  <si>
    <t>p-value</t>
  </si>
  <si>
    <t>variable A</t>
  </si>
  <si>
    <t>2*3 table</t>
  </si>
  <si>
    <t>answer 3</t>
  </si>
  <si>
    <t>2*4 table</t>
  </si>
  <si>
    <t>answer 4</t>
  </si>
  <si>
    <t>2*5 table</t>
  </si>
  <si>
    <t>answer 5</t>
  </si>
  <si>
    <t>3*3 table</t>
  </si>
  <si>
    <t>3*4 table</t>
  </si>
  <si>
    <t>3*5 table</t>
  </si>
  <si>
    <t>4*4 table</t>
  </si>
  <si>
    <t>4*5 table</t>
  </si>
  <si>
    <t>p</t>
  </si>
  <si>
    <t>U値=6629</t>
  </si>
  <si>
    <t>毎日は
飲まない</t>
  </si>
  <si>
    <t>毎日1合程度</t>
  </si>
  <si>
    <t>データ区間</t>
  </si>
  <si>
    <t>次の級</t>
  </si>
  <si>
    <t>頻度</t>
  </si>
  <si>
    <t>男</t>
  </si>
  <si>
    <t>女</t>
  </si>
  <si>
    <t>標準誤差</t>
  </si>
  <si>
    <t>中央値 （メジアン）</t>
  </si>
  <si>
    <t>最頻値 （モード）</t>
  </si>
  <si>
    <t>標準偏差</t>
  </si>
  <si>
    <t>尖度</t>
  </si>
  <si>
    <t>歪度</t>
  </si>
  <si>
    <t>範囲</t>
  </si>
  <si>
    <t>最小</t>
  </si>
  <si>
    <t>最大</t>
  </si>
  <si>
    <t>合計</t>
  </si>
  <si>
    <t>標本数</t>
  </si>
  <si>
    <t>男性</t>
  </si>
  <si>
    <t>女性</t>
  </si>
  <si>
    <t>変動係数</t>
  </si>
  <si>
    <t>90%信頼区間</t>
  </si>
  <si>
    <t>95%信頼区間</t>
  </si>
  <si>
    <t>99%信頼区間</t>
  </si>
  <si>
    <t>下限</t>
  </si>
  <si>
    <t>上限</t>
  </si>
  <si>
    <t>男性体重</t>
  </si>
  <si>
    <t>女性体重</t>
  </si>
  <si>
    <t>喫煙習慣</t>
  </si>
  <si>
    <t>データの個数 / 喫煙習慣</t>
  </si>
  <si>
    <t>喫煙あり</t>
  </si>
  <si>
    <t>喫煙なし</t>
  </si>
  <si>
    <t>飲酒あり</t>
  </si>
  <si>
    <t>飲酒なし</t>
  </si>
  <si>
    <t>概要</t>
  </si>
  <si>
    <t>回帰統計</t>
  </si>
  <si>
    <t>重相関 R</t>
  </si>
  <si>
    <t>重決定 R2</t>
  </si>
  <si>
    <t>補正 R2</t>
  </si>
  <si>
    <t>分散分析表</t>
  </si>
  <si>
    <t>回帰</t>
  </si>
  <si>
    <t>残差</t>
  </si>
  <si>
    <t>切片</t>
  </si>
  <si>
    <t>変動</t>
  </si>
  <si>
    <t>有意 F</t>
  </si>
  <si>
    <t>係数</t>
  </si>
  <si>
    <t>P-値</t>
  </si>
  <si>
    <t>下限 95%</t>
  </si>
  <si>
    <t>上限 95%</t>
  </si>
  <si>
    <t>下限 95.0%</t>
  </si>
  <si>
    <t>上限 95.0%</t>
  </si>
  <si>
    <t>X 値 1</t>
  </si>
  <si>
    <t>質問</t>
  </si>
  <si>
    <t>回   答</t>
  </si>
  <si>
    <t>1日３食食べますか</t>
  </si>
  <si>
    <t>はい</t>
  </si>
  <si>
    <t>朝食抜くこと多い</t>
  </si>
  <si>
    <t>昼食抜くこと多い</t>
  </si>
  <si>
    <t>夜食抜くこと多い</t>
  </si>
  <si>
    <t>適量である</t>
  </si>
  <si>
    <t>不足、増やしたい</t>
  </si>
  <si>
    <t>不足，今のままでよい</t>
  </si>
  <si>
    <t>牛乳・乳製品の取り方はどうですか</t>
  </si>
  <si>
    <t>適量</t>
  </si>
  <si>
    <t>不足，増やしたい</t>
  </si>
  <si>
    <t>不足だが、よい</t>
  </si>
  <si>
    <t>料理の塩加減はどうですか</t>
  </si>
  <si>
    <t>濃いので薄くしたい</t>
  </si>
  <si>
    <t>濃いままでよい</t>
  </si>
  <si>
    <t>ちょうどよい</t>
  </si>
  <si>
    <t>薄いがもっと薄くしたい</t>
  </si>
  <si>
    <t>薄いのでよい</t>
  </si>
  <si>
    <t>お菓子、甘味飲料等の摂り方はどうですか</t>
  </si>
  <si>
    <t>毎日２回以上減らしたい</t>
  </si>
  <si>
    <t>毎日２回以上でよい</t>
  </si>
  <si>
    <t>毎日１回</t>
  </si>
  <si>
    <t>ほとんど摂らない</t>
  </si>
  <si>
    <t>普段タバコを吸っていますか</t>
  </si>
  <si>
    <t>１日　　　　　　　　２１本以上</t>
  </si>
  <si>
    <t>１日　　　　　　　１１～２０本</t>
  </si>
  <si>
    <t>１日　　　　　　　　１～１０本</t>
  </si>
  <si>
    <t>やめた</t>
  </si>
  <si>
    <t>吸わない</t>
  </si>
  <si>
    <t>普段どのくらいお酒を飲んでいますか</t>
  </si>
  <si>
    <t>毎日３合以上</t>
  </si>
  <si>
    <t>毎日2合程度</t>
  </si>
  <si>
    <t>仕事以外に汗ばむ程度の運動を定期的にしていますか（週）</t>
  </si>
  <si>
    <t>3回以上</t>
  </si>
  <si>
    <t>2回</t>
  </si>
  <si>
    <t>１回</t>
  </si>
  <si>
    <t>してない</t>
  </si>
  <si>
    <t>良い　</t>
  </si>
  <si>
    <t>普通</t>
  </si>
  <si>
    <t>不良</t>
  </si>
  <si>
    <t>よく噛んで食べるようにしているか</t>
  </si>
  <si>
    <t>よく噛んでいる</t>
  </si>
  <si>
    <t>よく噛むようにしたい</t>
  </si>
  <si>
    <t>よく噛まなくて良い</t>
  </si>
  <si>
    <t>よく噛めない</t>
  </si>
  <si>
    <t>野菜の摂り方はどうですか</t>
  </si>
  <si>
    <t>P(F&lt;=f) 片側</t>
  </si>
  <si>
    <t>F 境界値 片側</t>
  </si>
  <si>
    <t>n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</si>
</sst>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0000000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.00%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0" fillId="6" borderId="0" xfId="0" applyFill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worksheet" Target="worksheets/sheet16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2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'P.128  ﾋｽﾄｸﾞﾗﾑ1'!$A$2:$A$10</c:f>
              <c:strCache/>
            </c:strRef>
          </c:cat>
          <c:val>
            <c:numRef>
              <c:f>'P.128  ﾋｽﾄｸﾞﾗﾑ1'!$B$2:$B$10</c:f>
              <c:numCache/>
            </c:numRef>
          </c:val>
        </c:ser>
        <c:axId val="13308679"/>
        <c:axId val="52669248"/>
      </c:barChart>
      <c:lineChart>
        <c:grouping val="standard"/>
        <c:varyColors val="0"/>
        <c:axId val="4261185"/>
        <c:axId val="38350666"/>
      </c:lineChart>
      <c:cat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08679"/>
        <c:crossesAt val="1"/>
        <c:crossBetween val="between"/>
        <c:dispUnits/>
      </c:valAx>
      <c:catAx>
        <c:axId val="4261185"/>
        <c:scaling>
          <c:orientation val="minMax"/>
        </c:scaling>
        <c:axPos val="b"/>
        <c:delete val="1"/>
        <c:majorTickMark val="in"/>
        <c:minorTickMark val="none"/>
        <c:tickLblPos val="nextTo"/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11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ヒストグラム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'P.129  ﾋｽﾄｸﾞﾗﾑ2'!$A$2:$A$16</c:f>
              <c:strCache/>
            </c:strRef>
          </c:cat>
          <c:val>
            <c:numRef>
              <c:f>'P.129  ﾋｽﾄｸﾞﾗﾑ2'!$B$2:$B$16</c:f>
              <c:numCache/>
            </c:numRef>
          </c:val>
        </c:ser>
        <c:axId val="9611675"/>
        <c:axId val="19396212"/>
      </c:barChart>
      <c:lineChart>
        <c:grouping val="standard"/>
        <c:varyColors val="0"/>
        <c:axId val="40348181"/>
        <c:axId val="27589310"/>
      </c:lineChart>
      <c:catAx>
        <c:axId val="961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1675"/>
        <c:crossesAt val="1"/>
        <c:crossBetween val="between"/>
        <c:dispUnits/>
      </c:valAx>
      <c:catAx>
        <c:axId val="40348181"/>
        <c:scaling>
          <c:orientation val="minMax"/>
        </c:scaling>
        <c:axPos val="b"/>
        <c:delete val="1"/>
        <c:majorTickMark val="in"/>
        <c:minorTickMark val="none"/>
        <c:tickLblPos val="nextTo"/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48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'P.130 ﾋｽﾄｸﾞﾗﾑ3'!$B$1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'P.130 ﾋｽﾄｸﾞﾗﾑ3'!$A$2:$A$15</c:f>
              <c:numCache/>
            </c:numRef>
          </c:cat>
          <c:val>
            <c:numRef>
              <c:f>'P.130 ﾋｽﾄｸﾞﾗﾑ3'!$B$2:$B$15</c:f>
              <c:numCache/>
            </c:numRef>
          </c:val>
        </c:ser>
        <c:ser>
          <c:idx val="2"/>
          <c:order val="1"/>
          <c:tx>
            <c:strRef>
              <c:f>'P.130 ﾋｽﾄｸﾞﾗﾑ3'!$C$1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'P.130 ﾋｽﾄｸﾞﾗﾑ3'!$A$2:$A$15</c:f>
              <c:numCache/>
            </c:numRef>
          </c:cat>
          <c:val>
            <c:numRef>
              <c:f>'P.130 ﾋｽﾄｸﾞﾗﾑ3'!$C$2:$C$15</c:f>
              <c:numCache/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7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'P.131 正規分布'!$B$3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'P.131 正規分布'!$A$4:$A$24</c:f>
              <c:numCache/>
            </c:numRef>
          </c:cat>
          <c:val>
            <c:numRef>
              <c:f>'P.131 正規分布'!$B$4:$B$24</c:f>
              <c:numCache/>
            </c:numRef>
          </c:val>
          <c:smooth val="0"/>
        </c:ser>
        <c:ser>
          <c:idx val="1"/>
          <c:order val="1"/>
          <c:tx>
            <c:strRef>
              <c:f>'P.131 正規分布'!$C$3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'P.131 正規分布'!$A$4:$A$24</c:f>
              <c:numCache/>
            </c:numRef>
          </c:cat>
          <c:val>
            <c:numRef>
              <c:f>'P.131 正規分布'!$C$4:$C$24</c:f>
              <c:numCache/>
            </c:numRef>
          </c:val>
          <c:smooth val="0"/>
        </c:ser>
        <c:ser>
          <c:idx val="2"/>
          <c:order val="2"/>
          <c:tx>
            <c:strRef>
              <c:f>'P.131 正規分布'!$D$3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'P.131 正規分布'!$A$4:$A$24</c:f>
              <c:numCache/>
            </c:numRef>
          </c:cat>
          <c:val>
            <c:numRef>
              <c:f>'P.131 正規分布'!$D$4:$D$24</c:f>
              <c:numCache/>
            </c:numRef>
          </c:val>
          <c:smooth val="0"/>
        </c:ser>
        <c:marker val="1"/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56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'演習用データ'!$G$2:$G$350</c:f>
              <c:numCache>
                <c:ptCount val="349"/>
                <c:pt idx="0">
                  <c:v>23.4</c:v>
                </c:pt>
                <c:pt idx="1">
                  <c:v>35.9</c:v>
                </c:pt>
                <c:pt idx="2">
                  <c:v>23.3</c:v>
                </c:pt>
                <c:pt idx="3">
                  <c:v>23.3</c:v>
                </c:pt>
                <c:pt idx="4">
                  <c:v>33.6</c:v>
                </c:pt>
                <c:pt idx="5">
                  <c:v>23.3</c:v>
                </c:pt>
                <c:pt idx="6">
                  <c:v>23.3</c:v>
                </c:pt>
                <c:pt idx="7">
                  <c:v>23.3</c:v>
                </c:pt>
                <c:pt idx="8">
                  <c:v>32.5</c:v>
                </c:pt>
                <c:pt idx="9">
                  <c:v>23.2</c:v>
                </c:pt>
                <c:pt idx="10">
                  <c:v>31.9</c:v>
                </c:pt>
                <c:pt idx="11">
                  <c:v>23.2</c:v>
                </c:pt>
                <c:pt idx="12">
                  <c:v>23.2</c:v>
                </c:pt>
                <c:pt idx="13">
                  <c:v>23.2</c:v>
                </c:pt>
                <c:pt idx="14">
                  <c:v>23.2</c:v>
                </c:pt>
                <c:pt idx="15">
                  <c:v>23.1</c:v>
                </c:pt>
                <c:pt idx="16">
                  <c:v>23.1</c:v>
                </c:pt>
                <c:pt idx="17">
                  <c:v>31.1</c:v>
                </c:pt>
                <c:pt idx="18">
                  <c:v>23.1</c:v>
                </c:pt>
                <c:pt idx="19">
                  <c:v>23.1</c:v>
                </c:pt>
                <c:pt idx="20">
                  <c:v>23.1</c:v>
                </c:pt>
                <c:pt idx="21">
                  <c:v>23.1</c:v>
                </c:pt>
                <c:pt idx="22">
                  <c:v>23.1</c:v>
                </c:pt>
                <c:pt idx="23">
                  <c:v>30.9</c:v>
                </c:pt>
                <c:pt idx="24">
                  <c:v>23</c:v>
                </c:pt>
                <c:pt idx="25">
                  <c:v>30.7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30.4</c:v>
                </c:pt>
                <c:pt idx="30">
                  <c:v>30.2</c:v>
                </c:pt>
                <c:pt idx="31">
                  <c:v>30.2</c:v>
                </c:pt>
                <c:pt idx="32">
                  <c:v>23</c:v>
                </c:pt>
                <c:pt idx="33">
                  <c:v>23</c:v>
                </c:pt>
                <c:pt idx="34">
                  <c:v>22.9</c:v>
                </c:pt>
                <c:pt idx="35">
                  <c:v>22.9</c:v>
                </c:pt>
                <c:pt idx="36">
                  <c:v>22.9</c:v>
                </c:pt>
                <c:pt idx="37">
                  <c:v>22.9</c:v>
                </c:pt>
                <c:pt idx="38">
                  <c:v>22.9</c:v>
                </c:pt>
                <c:pt idx="39">
                  <c:v>29.9</c:v>
                </c:pt>
                <c:pt idx="40">
                  <c:v>29.7</c:v>
                </c:pt>
                <c:pt idx="41">
                  <c:v>29.3</c:v>
                </c:pt>
                <c:pt idx="42">
                  <c:v>22.9</c:v>
                </c:pt>
                <c:pt idx="43">
                  <c:v>22.9</c:v>
                </c:pt>
                <c:pt idx="44">
                  <c:v>22.9</c:v>
                </c:pt>
                <c:pt idx="45">
                  <c:v>22.8</c:v>
                </c:pt>
                <c:pt idx="46">
                  <c:v>22.8</c:v>
                </c:pt>
                <c:pt idx="47">
                  <c:v>22.7</c:v>
                </c:pt>
                <c:pt idx="48">
                  <c:v>29.2</c:v>
                </c:pt>
                <c:pt idx="49">
                  <c:v>22.7</c:v>
                </c:pt>
                <c:pt idx="50">
                  <c:v>22.7</c:v>
                </c:pt>
                <c:pt idx="51">
                  <c:v>22.7</c:v>
                </c:pt>
                <c:pt idx="52">
                  <c:v>22.6</c:v>
                </c:pt>
                <c:pt idx="53">
                  <c:v>28.6</c:v>
                </c:pt>
                <c:pt idx="54">
                  <c:v>22.6</c:v>
                </c:pt>
                <c:pt idx="55">
                  <c:v>28.6</c:v>
                </c:pt>
                <c:pt idx="56">
                  <c:v>28.6</c:v>
                </c:pt>
                <c:pt idx="57">
                  <c:v>22.6</c:v>
                </c:pt>
                <c:pt idx="58">
                  <c:v>28.6</c:v>
                </c:pt>
                <c:pt idx="59">
                  <c:v>22.6</c:v>
                </c:pt>
                <c:pt idx="60">
                  <c:v>28.6</c:v>
                </c:pt>
                <c:pt idx="61">
                  <c:v>22.6</c:v>
                </c:pt>
                <c:pt idx="62">
                  <c:v>28.4</c:v>
                </c:pt>
                <c:pt idx="63">
                  <c:v>22.6</c:v>
                </c:pt>
                <c:pt idx="64">
                  <c:v>28.1</c:v>
                </c:pt>
                <c:pt idx="65">
                  <c:v>22.6</c:v>
                </c:pt>
                <c:pt idx="66">
                  <c:v>22.6</c:v>
                </c:pt>
                <c:pt idx="67">
                  <c:v>22.5</c:v>
                </c:pt>
                <c:pt idx="68">
                  <c:v>22.5</c:v>
                </c:pt>
                <c:pt idx="69">
                  <c:v>28</c:v>
                </c:pt>
                <c:pt idx="70">
                  <c:v>22.5</c:v>
                </c:pt>
                <c:pt idx="71">
                  <c:v>22.5</c:v>
                </c:pt>
                <c:pt idx="72">
                  <c:v>22.5</c:v>
                </c:pt>
                <c:pt idx="73">
                  <c:v>22.5</c:v>
                </c:pt>
                <c:pt idx="74">
                  <c:v>27.9</c:v>
                </c:pt>
                <c:pt idx="75">
                  <c:v>27.7</c:v>
                </c:pt>
                <c:pt idx="76">
                  <c:v>22.5</c:v>
                </c:pt>
                <c:pt idx="77">
                  <c:v>22.5</c:v>
                </c:pt>
                <c:pt idx="78">
                  <c:v>27.6</c:v>
                </c:pt>
                <c:pt idx="79">
                  <c:v>27.6</c:v>
                </c:pt>
                <c:pt idx="80">
                  <c:v>27.5</c:v>
                </c:pt>
                <c:pt idx="81">
                  <c:v>22.5</c:v>
                </c:pt>
                <c:pt idx="82">
                  <c:v>22.5</c:v>
                </c:pt>
                <c:pt idx="83">
                  <c:v>22.5</c:v>
                </c:pt>
                <c:pt idx="84">
                  <c:v>22.5</c:v>
                </c:pt>
                <c:pt idx="85">
                  <c:v>22.4</c:v>
                </c:pt>
                <c:pt idx="86">
                  <c:v>22.4</c:v>
                </c:pt>
                <c:pt idx="87">
                  <c:v>27.3</c:v>
                </c:pt>
                <c:pt idx="88">
                  <c:v>27.2</c:v>
                </c:pt>
                <c:pt idx="89">
                  <c:v>22.4</c:v>
                </c:pt>
                <c:pt idx="90">
                  <c:v>27.2</c:v>
                </c:pt>
                <c:pt idx="91">
                  <c:v>22.4</c:v>
                </c:pt>
                <c:pt idx="92">
                  <c:v>27.2</c:v>
                </c:pt>
                <c:pt idx="93">
                  <c:v>22.4</c:v>
                </c:pt>
                <c:pt idx="94">
                  <c:v>27.2</c:v>
                </c:pt>
                <c:pt idx="95">
                  <c:v>22.3</c:v>
                </c:pt>
                <c:pt idx="96">
                  <c:v>27.1</c:v>
                </c:pt>
                <c:pt idx="97">
                  <c:v>27</c:v>
                </c:pt>
                <c:pt idx="98">
                  <c:v>27</c:v>
                </c:pt>
                <c:pt idx="99">
                  <c:v>26.9</c:v>
                </c:pt>
                <c:pt idx="100">
                  <c:v>22.3</c:v>
                </c:pt>
                <c:pt idx="101">
                  <c:v>22.3</c:v>
                </c:pt>
                <c:pt idx="102">
                  <c:v>26.9</c:v>
                </c:pt>
                <c:pt idx="103">
                  <c:v>22.3</c:v>
                </c:pt>
                <c:pt idx="104">
                  <c:v>22.2</c:v>
                </c:pt>
                <c:pt idx="105">
                  <c:v>22.2</c:v>
                </c:pt>
                <c:pt idx="106">
                  <c:v>26.9</c:v>
                </c:pt>
                <c:pt idx="107">
                  <c:v>26.9</c:v>
                </c:pt>
                <c:pt idx="108">
                  <c:v>22.2</c:v>
                </c:pt>
                <c:pt idx="109">
                  <c:v>26.9</c:v>
                </c:pt>
                <c:pt idx="110">
                  <c:v>22.1</c:v>
                </c:pt>
                <c:pt idx="111">
                  <c:v>26.7</c:v>
                </c:pt>
                <c:pt idx="112">
                  <c:v>22.1</c:v>
                </c:pt>
                <c:pt idx="113">
                  <c:v>22.1</c:v>
                </c:pt>
                <c:pt idx="114">
                  <c:v>26.6</c:v>
                </c:pt>
                <c:pt idx="115">
                  <c:v>22.1</c:v>
                </c:pt>
                <c:pt idx="116">
                  <c:v>22.1</c:v>
                </c:pt>
                <c:pt idx="117">
                  <c:v>26.6</c:v>
                </c:pt>
                <c:pt idx="118">
                  <c:v>22.1</c:v>
                </c:pt>
                <c:pt idx="119">
                  <c:v>26.5</c:v>
                </c:pt>
                <c:pt idx="120">
                  <c:v>26.5</c:v>
                </c:pt>
                <c:pt idx="121">
                  <c:v>22.1</c:v>
                </c:pt>
                <c:pt idx="122">
                  <c:v>22.1</c:v>
                </c:pt>
                <c:pt idx="123">
                  <c:v>26.5</c:v>
                </c:pt>
                <c:pt idx="124">
                  <c:v>22</c:v>
                </c:pt>
                <c:pt idx="125">
                  <c:v>22</c:v>
                </c:pt>
                <c:pt idx="126">
                  <c:v>26.3</c:v>
                </c:pt>
                <c:pt idx="127">
                  <c:v>26.3</c:v>
                </c:pt>
                <c:pt idx="128">
                  <c:v>22</c:v>
                </c:pt>
                <c:pt idx="129">
                  <c:v>26.2</c:v>
                </c:pt>
                <c:pt idx="130">
                  <c:v>26.1</c:v>
                </c:pt>
                <c:pt idx="131">
                  <c:v>22</c:v>
                </c:pt>
                <c:pt idx="132">
                  <c:v>22</c:v>
                </c:pt>
                <c:pt idx="133">
                  <c:v>21.8</c:v>
                </c:pt>
                <c:pt idx="134">
                  <c:v>26.1</c:v>
                </c:pt>
                <c:pt idx="135">
                  <c:v>21.8</c:v>
                </c:pt>
                <c:pt idx="136">
                  <c:v>21.8</c:v>
                </c:pt>
                <c:pt idx="137">
                  <c:v>26.1</c:v>
                </c:pt>
                <c:pt idx="138">
                  <c:v>26.1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21.8</c:v>
                </c:pt>
                <c:pt idx="143">
                  <c:v>26</c:v>
                </c:pt>
                <c:pt idx="144">
                  <c:v>25.9</c:v>
                </c:pt>
                <c:pt idx="145">
                  <c:v>21.8</c:v>
                </c:pt>
                <c:pt idx="146">
                  <c:v>21.8</c:v>
                </c:pt>
                <c:pt idx="147">
                  <c:v>25.8</c:v>
                </c:pt>
                <c:pt idx="148">
                  <c:v>21.8</c:v>
                </c:pt>
                <c:pt idx="149">
                  <c:v>21.7</c:v>
                </c:pt>
                <c:pt idx="150">
                  <c:v>25.8</c:v>
                </c:pt>
                <c:pt idx="151">
                  <c:v>25.7</c:v>
                </c:pt>
                <c:pt idx="152">
                  <c:v>21.7</c:v>
                </c:pt>
                <c:pt idx="153">
                  <c:v>21.7</c:v>
                </c:pt>
                <c:pt idx="154">
                  <c:v>21.7</c:v>
                </c:pt>
                <c:pt idx="155">
                  <c:v>21.5</c:v>
                </c:pt>
                <c:pt idx="156">
                  <c:v>21.5</c:v>
                </c:pt>
                <c:pt idx="157">
                  <c:v>21.5</c:v>
                </c:pt>
                <c:pt idx="158">
                  <c:v>21.5</c:v>
                </c:pt>
                <c:pt idx="159">
                  <c:v>21.5</c:v>
                </c:pt>
                <c:pt idx="160">
                  <c:v>21.5</c:v>
                </c:pt>
                <c:pt idx="161">
                  <c:v>21.4</c:v>
                </c:pt>
                <c:pt idx="162">
                  <c:v>21.4</c:v>
                </c:pt>
                <c:pt idx="163">
                  <c:v>21.4</c:v>
                </c:pt>
                <c:pt idx="164">
                  <c:v>25.7</c:v>
                </c:pt>
                <c:pt idx="165">
                  <c:v>21.4</c:v>
                </c:pt>
                <c:pt idx="166">
                  <c:v>25.6</c:v>
                </c:pt>
                <c:pt idx="167">
                  <c:v>21.4</c:v>
                </c:pt>
                <c:pt idx="168">
                  <c:v>21.4</c:v>
                </c:pt>
                <c:pt idx="169">
                  <c:v>25.6</c:v>
                </c:pt>
                <c:pt idx="170">
                  <c:v>25.6</c:v>
                </c:pt>
                <c:pt idx="171">
                  <c:v>21.4</c:v>
                </c:pt>
                <c:pt idx="172">
                  <c:v>25.5</c:v>
                </c:pt>
                <c:pt idx="173">
                  <c:v>25.5</c:v>
                </c:pt>
                <c:pt idx="174">
                  <c:v>21.3</c:v>
                </c:pt>
                <c:pt idx="175">
                  <c:v>21.3</c:v>
                </c:pt>
                <c:pt idx="176">
                  <c:v>25.4</c:v>
                </c:pt>
                <c:pt idx="177">
                  <c:v>21.3</c:v>
                </c:pt>
                <c:pt idx="178">
                  <c:v>21.2</c:v>
                </c:pt>
                <c:pt idx="179">
                  <c:v>21.2</c:v>
                </c:pt>
                <c:pt idx="180">
                  <c:v>21.2</c:v>
                </c:pt>
                <c:pt idx="181">
                  <c:v>21.1</c:v>
                </c:pt>
                <c:pt idx="182">
                  <c:v>21.1</c:v>
                </c:pt>
                <c:pt idx="183">
                  <c:v>21.1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25.3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25.3</c:v>
                </c:pt>
                <c:pt idx="192">
                  <c:v>20.9</c:v>
                </c:pt>
                <c:pt idx="193">
                  <c:v>20.8</c:v>
                </c:pt>
                <c:pt idx="194">
                  <c:v>20.8</c:v>
                </c:pt>
                <c:pt idx="195">
                  <c:v>20.8</c:v>
                </c:pt>
                <c:pt idx="196">
                  <c:v>20.8</c:v>
                </c:pt>
                <c:pt idx="197">
                  <c:v>20.8</c:v>
                </c:pt>
                <c:pt idx="198">
                  <c:v>20.8</c:v>
                </c:pt>
                <c:pt idx="199">
                  <c:v>20.7</c:v>
                </c:pt>
                <c:pt idx="200">
                  <c:v>20.7</c:v>
                </c:pt>
                <c:pt idx="201">
                  <c:v>20.7</c:v>
                </c:pt>
                <c:pt idx="202">
                  <c:v>20.7</c:v>
                </c:pt>
                <c:pt idx="203">
                  <c:v>20.7</c:v>
                </c:pt>
                <c:pt idx="204">
                  <c:v>20.7</c:v>
                </c:pt>
                <c:pt idx="205">
                  <c:v>20.6</c:v>
                </c:pt>
                <c:pt idx="206">
                  <c:v>25.2</c:v>
                </c:pt>
                <c:pt idx="207">
                  <c:v>20.6</c:v>
                </c:pt>
                <c:pt idx="208">
                  <c:v>20.6</c:v>
                </c:pt>
                <c:pt idx="209">
                  <c:v>20.6</c:v>
                </c:pt>
                <c:pt idx="210">
                  <c:v>25.2</c:v>
                </c:pt>
                <c:pt idx="211">
                  <c:v>20.6</c:v>
                </c:pt>
                <c:pt idx="212">
                  <c:v>20.6</c:v>
                </c:pt>
                <c:pt idx="213">
                  <c:v>25.2</c:v>
                </c:pt>
                <c:pt idx="214">
                  <c:v>20.5</c:v>
                </c:pt>
                <c:pt idx="215">
                  <c:v>20.5</c:v>
                </c:pt>
                <c:pt idx="216">
                  <c:v>20.5</c:v>
                </c:pt>
                <c:pt idx="217">
                  <c:v>25.2</c:v>
                </c:pt>
                <c:pt idx="218">
                  <c:v>20.5</c:v>
                </c:pt>
                <c:pt idx="219">
                  <c:v>20.5</c:v>
                </c:pt>
                <c:pt idx="220">
                  <c:v>25.1</c:v>
                </c:pt>
                <c:pt idx="221">
                  <c:v>20.4</c:v>
                </c:pt>
                <c:pt idx="222">
                  <c:v>20.4</c:v>
                </c:pt>
                <c:pt idx="223">
                  <c:v>20.4</c:v>
                </c:pt>
                <c:pt idx="224">
                  <c:v>20.3</c:v>
                </c:pt>
                <c:pt idx="225">
                  <c:v>20.2</c:v>
                </c:pt>
                <c:pt idx="226">
                  <c:v>20.2</c:v>
                </c:pt>
                <c:pt idx="227">
                  <c:v>25.1</c:v>
                </c:pt>
                <c:pt idx="228">
                  <c:v>25</c:v>
                </c:pt>
                <c:pt idx="229">
                  <c:v>20.2</c:v>
                </c:pt>
                <c:pt idx="230">
                  <c:v>25</c:v>
                </c:pt>
                <c:pt idx="231">
                  <c:v>25</c:v>
                </c:pt>
                <c:pt idx="232">
                  <c:v>24.9</c:v>
                </c:pt>
                <c:pt idx="233">
                  <c:v>20.2</c:v>
                </c:pt>
                <c:pt idx="234">
                  <c:v>20.2</c:v>
                </c:pt>
                <c:pt idx="235">
                  <c:v>24.9</c:v>
                </c:pt>
                <c:pt idx="236">
                  <c:v>20.2</c:v>
                </c:pt>
                <c:pt idx="237">
                  <c:v>24.9</c:v>
                </c:pt>
                <c:pt idx="238">
                  <c:v>24.8</c:v>
                </c:pt>
                <c:pt idx="239">
                  <c:v>24.8</c:v>
                </c:pt>
                <c:pt idx="240">
                  <c:v>20.1</c:v>
                </c:pt>
                <c:pt idx="241">
                  <c:v>20.1</c:v>
                </c:pt>
                <c:pt idx="242">
                  <c:v>24.8</c:v>
                </c:pt>
                <c:pt idx="243">
                  <c:v>20.1</c:v>
                </c:pt>
                <c:pt idx="244">
                  <c:v>20</c:v>
                </c:pt>
                <c:pt idx="245">
                  <c:v>24.7</c:v>
                </c:pt>
                <c:pt idx="246">
                  <c:v>19.9</c:v>
                </c:pt>
                <c:pt idx="247">
                  <c:v>24.5</c:v>
                </c:pt>
                <c:pt idx="248">
                  <c:v>19.9</c:v>
                </c:pt>
                <c:pt idx="249">
                  <c:v>24.5</c:v>
                </c:pt>
                <c:pt idx="250">
                  <c:v>19.9</c:v>
                </c:pt>
                <c:pt idx="251">
                  <c:v>19.9</c:v>
                </c:pt>
                <c:pt idx="252">
                  <c:v>19.8</c:v>
                </c:pt>
                <c:pt idx="253">
                  <c:v>19.8</c:v>
                </c:pt>
                <c:pt idx="254">
                  <c:v>19.8</c:v>
                </c:pt>
                <c:pt idx="255">
                  <c:v>19.7</c:v>
                </c:pt>
                <c:pt idx="256">
                  <c:v>19.7</c:v>
                </c:pt>
                <c:pt idx="257">
                  <c:v>19.6</c:v>
                </c:pt>
                <c:pt idx="258">
                  <c:v>24.3</c:v>
                </c:pt>
                <c:pt idx="259">
                  <c:v>19.6</c:v>
                </c:pt>
                <c:pt idx="260">
                  <c:v>19.6</c:v>
                </c:pt>
                <c:pt idx="261">
                  <c:v>19.6</c:v>
                </c:pt>
                <c:pt idx="262">
                  <c:v>24.3</c:v>
                </c:pt>
                <c:pt idx="263">
                  <c:v>24.3</c:v>
                </c:pt>
                <c:pt idx="264">
                  <c:v>19.5</c:v>
                </c:pt>
                <c:pt idx="265">
                  <c:v>19.5</c:v>
                </c:pt>
                <c:pt idx="266">
                  <c:v>19.5</c:v>
                </c:pt>
                <c:pt idx="267">
                  <c:v>19.5</c:v>
                </c:pt>
                <c:pt idx="268">
                  <c:v>19.5</c:v>
                </c:pt>
                <c:pt idx="269">
                  <c:v>24.3</c:v>
                </c:pt>
                <c:pt idx="270">
                  <c:v>19.5</c:v>
                </c:pt>
                <c:pt idx="271">
                  <c:v>24.3</c:v>
                </c:pt>
                <c:pt idx="272">
                  <c:v>19.5</c:v>
                </c:pt>
                <c:pt idx="273">
                  <c:v>19.4</c:v>
                </c:pt>
                <c:pt idx="274">
                  <c:v>24.2</c:v>
                </c:pt>
                <c:pt idx="275">
                  <c:v>19.4</c:v>
                </c:pt>
                <c:pt idx="276">
                  <c:v>19.3</c:v>
                </c:pt>
                <c:pt idx="277">
                  <c:v>19.3</c:v>
                </c:pt>
                <c:pt idx="278">
                  <c:v>19.3</c:v>
                </c:pt>
                <c:pt idx="279">
                  <c:v>24.1</c:v>
                </c:pt>
                <c:pt idx="280">
                  <c:v>19.3</c:v>
                </c:pt>
                <c:pt idx="281">
                  <c:v>19.3</c:v>
                </c:pt>
                <c:pt idx="282">
                  <c:v>19.2</c:v>
                </c:pt>
                <c:pt idx="283">
                  <c:v>19.1</c:v>
                </c:pt>
                <c:pt idx="284">
                  <c:v>24.1</c:v>
                </c:pt>
                <c:pt idx="285">
                  <c:v>24.1</c:v>
                </c:pt>
                <c:pt idx="286">
                  <c:v>19.1</c:v>
                </c:pt>
                <c:pt idx="287">
                  <c:v>19.1</c:v>
                </c:pt>
                <c:pt idx="288">
                  <c:v>19.1</c:v>
                </c:pt>
                <c:pt idx="289">
                  <c:v>18.9</c:v>
                </c:pt>
                <c:pt idx="290">
                  <c:v>18.9</c:v>
                </c:pt>
                <c:pt idx="291">
                  <c:v>18.8</c:v>
                </c:pt>
                <c:pt idx="292">
                  <c:v>18.8</c:v>
                </c:pt>
                <c:pt idx="293">
                  <c:v>18.7</c:v>
                </c:pt>
                <c:pt idx="294">
                  <c:v>24.1</c:v>
                </c:pt>
                <c:pt idx="295">
                  <c:v>24</c:v>
                </c:pt>
                <c:pt idx="296">
                  <c:v>24</c:v>
                </c:pt>
                <c:pt idx="297">
                  <c:v>23.9</c:v>
                </c:pt>
                <c:pt idx="298">
                  <c:v>18.7</c:v>
                </c:pt>
                <c:pt idx="299">
                  <c:v>23.9</c:v>
                </c:pt>
                <c:pt idx="300">
                  <c:v>18.7</c:v>
                </c:pt>
                <c:pt idx="301">
                  <c:v>18.7</c:v>
                </c:pt>
                <c:pt idx="302">
                  <c:v>18.7</c:v>
                </c:pt>
                <c:pt idx="303">
                  <c:v>23.9</c:v>
                </c:pt>
                <c:pt idx="304">
                  <c:v>18.6</c:v>
                </c:pt>
                <c:pt idx="305">
                  <c:v>23.9</c:v>
                </c:pt>
                <c:pt idx="306">
                  <c:v>23.8</c:v>
                </c:pt>
                <c:pt idx="307">
                  <c:v>23.8</c:v>
                </c:pt>
                <c:pt idx="308">
                  <c:v>18.6</c:v>
                </c:pt>
                <c:pt idx="309">
                  <c:v>23.8</c:v>
                </c:pt>
                <c:pt idx="310">
                  <c:v>23.8</c:v>
                </c:pt>
                <c:pt idx="311">
                  <c:v>18.5</c:v>
                </c:pt>
                <c:pt idx="312">
                  <c:v>18.3</c:v>
                </c:pt>
                <c:pt idx="313">
                  <c:v>23.8</c:v>
                </c:pt>
                <c:pt idx="314">
                  <c:v>23.7</c:v>
                </c:pt>
                <c:pt idx="315">
                  <c:v>23.7</c:v>
                </c:pt>
                <c:pt idx="316">
                  <c:v>18.3</c:v>
                </c:pt>
                <c:pt idx="317">
                  <c:v>18.3</c:v>
                </c:pt>
                <c:pt idx="318">
                  <c:v>18.3</c:v>
                </c:pt>
                <c:pt idx="319">
                  <c:v>18.3</c:v>
                </c:pt>
                <c:pt idx="320">
                  <c:v>18.2</c:v>
                </c:pt>
                <c:pt idx="321">
                  <c:v>17.9</c:v>
                </c:pt>
                <c:pt idx="322">
                  <c:v>23.7</c:v>
                </c:pt>
                <c:pt idx="323">
                  <c:v>17.8</c:v>
                </c:pt>
                <c:pt idx="324">
                  <c:v>23.7</c:v>
                </c:pt>
                <c:pt idx="325">
                  <c:v>17.7</c:v>
                </c:pt>
                <c:pt idx="326">
                  <c:v>17.7</c:v>
                </c:pt>
                <c:pt idx="327">
                  <c:v>23.6</c:v>
                </c:pt>
                <c:pt idx="328">
                  <c:v>23.6</c:v>
                </c:pt>
                <c:pt idx="329">
                  <c:v>23.6</c:v>
                </c:pt>
                <c:pt idx="330">
                  <c:v>17.6</c:v>
                </c:pt>
                <c:pt idx="331">
                  <c:v>17.6</c:v>
                </c:pt>
                <c:pt idx="332">
                  <c:v>23.5</c:v>
                </c:pt>
                <c:pt idx="333">
                  <c:v>17.6</c:v>
                </c:pt>
                <c:pt idx="334">
                  <c:v>17.5</c:v>
                </c:pt>
                <c:pt idx="335">
                  <c:v>17.2</c:v>
                </c:pt>
                <c:pt idx="336">
                  <c:v>17.2</c:v>
                </c:pt>
                <c:pt idx="337">
                  <c:v>23.5</c:v>
                </c:pt>
                <c:pt idx="338">
                  <c:v>17.1</c:v>
                </c:pt>
                <c:pt idx="339">
                  <c:v>17.1</c:v>
                </c:pt>
                <c:pt idx="340">
                  <c:v>23.5</c:v>
                </c:pt>
                <c:pt idx="341">
                  <c:v>23.4</c:v>
                </c:pt>
                <c:pt idx="342">
                  <c:v>16.8</c:v>
                </c:pt>
                <c:pt idx="343">
                  <c:v>23.4</c:v>
                </c:pt>
                <c:pt idx="344">
                  <c:v>23.4</c:v>
                </c:pt>
                <c:pt idx="345">
                  <c:v>16.8</c:v>
                </c:pt>
                <c:pt idx="346">
                  <c:v>23.4</c:v>
                </c:pt>
                <c:pt idx="347">
                  <c:v>15.7</c:v>
                </c:pt>
                <c:pt idx="348">
                  <c:v>14.2</c:v>
                </c:pt>
              </c:numCache>
            </c:numRef>
          </c:xVal>
          <c:yVal>
            <c:numRef>
              <c:f>'演習用データ'!$H$2:$H$350</c:f>
              <c:numCache>
                <c:ptCount val="349"/>
                <c:pt idx="0">
                  <c:v>135</c:v>
                </c:pt>
                <c:pt idx="1">
                  <c:v>118</c:v>
                </c:pt>
                <c:pt idx="2">
                  <c:v>131</c:v>
                </c:pt>
                <c:pt idx="3">
                  <c:v>130</c:v>
                </c:pt>
                <c:pt idx="4">
                  <c:v>132</c:v>
                </c:pt>
                <c:pt idx="5">
                  <c:v>94</c:v>
                </c:pt>
                <c:pt idx="6">
                  <c:v>116</c:v>
                </c:pt>
                <c:pt idx="7">
                  <c:v>102</c:v>
                </c:pt>
                <c:pt idx="8">
                  <c:v>128</c:v>
                </c:pt>
                <c:pt idx="9">
                  <c:v>128</c:v>
                </c:pt>
                <c:pt idx="10">
                  <c:v>164</c:v>
                </c:pt>
                <c:pt idx="11">
                  <c:v>111</c:v>
                </c:pt>
                <c:pt idx="12">
                  <c:v>128</c:v>
                </c:pt>
                <c:pt idx="13">
                  <c:v>113</c:v>
                </c:pt>
                <c:pt idx="14">
                  <c:v>160</c:v>
                </c:pt>
                <c:pt idx="15">
                  <c:v>135</c:v>
                </c:pt>
                <c:pt idx="16">
                  <c:v>80</c:v>
                </c:pt>
                <c:pt idx="17">
                  <c:v>138</c:v>
                </c:pt>
                <c:pt idx="18">
                  <c:v>121</c:v>
                </c:pt>
                <c:pt idx="19">
                  <c:v>122</c:v>
                </c:pt>
                <c:pt idx="20">
                  <c:v>107</c:v>
                </c:pt>
                <c:pt idx="21">
                  <c:v>116</c:v>
                </c:pt>
                <c:pt idx="22">
                  <c:v>110</c:v>
                </c:pt>
                <c:pt idx="23">
                  <c:v>151</c:v>
                </c:pt>
                <c:pt idx="24">
                  <c:v>90</c:v>
                </c:pt>
                <c:pt idx="25">
                  <c:v>143</c:v>
                </c:pt>
                <c:pt idx="26">
                  <c:v>127</c:v>
                </c:pt>
                <c:pt idx="27">
                  <c:v>144</c:v>
                </c:pt>
                <c:pt idx="28">
                  <c:v>110</c:v>
                </c:pt>
                <c:pt idx="29">
                  <c:v>135</c:v>
                </c:pt>
                <c:pt idx="30">
                  <c:v>146</c:v>
                </c:pt>
                <c:pt idx="31">
                  <c:v>114</c:v>
                </c:pt>
                <c:pt idx="32">
                  <c:v>123</c:v>
                </c:pt>
                <c:pt idx="33">
                  <c:v>138</c:v>
                </c:pt>
                <c:pt idx="34">
                  <c:v>133</c:v>
                </c:pt>
                <c:pt idx="35">
                  <c:v>156</c:v>
                </c:pt>
                <c:pt idx="36">
                  <c:v>143</c:v>
                </c:pt>
                <c:pt idx="37">
                  <c:v>115</c:v>
                </c:pt>
                <c:pt idx="38">
                  <c:v>113</c:v>
                </c:pt>
                <c:pt idx="39">
                  <c:v>153</c:v>
                </c:pt>
                <c:pt idx="40">
                  <c:v>121</c:v>
                </c:pt>
                <c:pt idx="41">
                  <c:v>137</c:v>
                </c:pt>
                <c:pt idx="42">
                  <c:v>109</c:v>
                </c:pt>
                <c:pt idx="43">
                  <c:v>109</c:v>
                </c:pt>
                <c:pt idx="44">
                  <c:v>136</c:v>
                </c:pt>
                <c:pt idx="45">
                  <c:v>129</c:v>
                </c:pt>
                <c:pt idx="46">
                  <c:v>142</c:v>
                </c:pt>
                <c:pt idx="47">
                  <c:v>130</c:v>
                </c:pt>
                <c:pt idx="48">
                  <c:v>130</c:v>
                </c:pt>
                <c:pt idx="49">
                  <c:v>117</c:v>
                </c:pt>
                <c:pt idx="50">
                  <c:v>120</c:v>
                </c:pt>
                <c:pt idx="51">
                  <c:v>93</c:v>
                </c:pt>
                <c:pt idx="52">
                  <c:v>139</c:v>
                </c:pt>
                <c:pt idx="53">
                  <c:v>137</c:v>
                </c:pt>
                <c:pt idx="54">
                  <c:v>114</c:v>
                </c:pt>
                <c:pt idx="55">
                  <c:v>146</c:v>
                </c:pt>
                <c:pt idx="56">
                  <c:v>155</c:v>
                </c:pt>
                <c:pt idx="57">
                  <c:v>113</c:v>
                </c:pt>
                <c:pt idx="58">
                  <c:v>122</c:v>
                </c:pt>
                <c:pt idx="59">
                  <c:v>111</c:v>
                </c:pt>
                <c:pt idx="60">
                  <c:v>123</c:v>
                </c:pt>
                <c:pt idx="61">
                  <c:v>129</c:v>
                </c:pt>
                <c:pt idx="62">
                  <c:v>153</c:v>
                </c:pt>
                <c:pt idx="63">
                  <c:v>114</c:v>
                </c:pt>
                <c:pt idx="64">
                  <c:v>110</c:v>
                </c:pt>
                <c:pt idx="65">
                  <c:v>146</c:v>
                </c:pt>
                <c:pt idx="66">
                  <c:v>116</c:v>
                </c:pt>
                <c:pt idx="67">
                  <c:v>114</c:v>
                </c:pt>
                <c:pt idx="68">
                  <c:v>133</c:v>
                </c:pt>
                <c:pt idx="69">
                  <c:v>130</c:v>
                </c:pt>
                <c:pt idx="70">
                  <c:v>128</c:v>
                </c:pt>
                <c:pt idx="71">
                  <c:v>143</c:v>
                </c:pt>
                <c:pt idx="72">
                  <c:v>126</c:v>
                </c:pt>
                <c:pt idx="73">
                  <c:v>134</c:v>
                </c:pt>
                <c:pt idx="74">
                  <c:v>109</c:v>
                </c:pt>
                <c:pt idx="75">
                  <c:v>136</c:v>
                </c:pt>
                <c:pt idx="76">
                  <c:v>116</c:v>
                </c:pt>
                <c:pt idx="77">
                  <c:v>125</c:v>
                </c:pt>
                <c:pt idx="78">
                  <c:v>139</c:v>
                </c:pt>
                <c:pt idx="79">
                  <c:v>136</c:v>
                </c:pt>
                <c:pt idx="80">
                  <c:v>126</c:v>
                </c:pt>
                <c:pt idx="81">
                  <c:v>127</c:v>
                </c:pt>
                <c:pt idx="82">
                  <c:v>126</c:v>
                </c:pt>
                <c:pt idx="83">
                  <c:v>103</c:v>
                </c:pt>
                <c:pt idx="84">
                  <c:v>127</c:v>
                </c:pt>
                <c:pt idx="85">
                  <c:v>108</c:v>
                </c:pt>
                <c:pt idx="86">
                  <c:v>115</c:v>
                </c:pt>
                <c:pt idx="87">
                  <c:v>120</c:v>
                </c:pt>
                <c:pt idx="88">
                  <c:v>127</c:v>
                </c:pt>
                <c:pt idx="89">
                  <c:v>153</c:v>
                </c:pt>
                <c:pt idx="90">
                  <c:v>131</c:v>
                </c:pt>
                <c:pt idx="91">
                  <c:v>102</c:v>
                </c:pt>
                <c:pt idx="92">
                  <c:v>102</c:v>
                </c:pt>
                <c:pt idx="93">
                  <c:v>106</c:v>
                </c:pt>
                <c:pt idx="94">
                  <c:v>117</c:v>
                </c:pt>
                <c:pt idx="95">
                  <c:v>118</c:v>
                </c:pt>
                <c:pt idx="96">
                  <c:v>130</c:v>
                </c:pt>
                <c:pt idx="97">
                  <c:v>137</c:v>
                </c:pt>
                <c:pt idx="98">
                  <c:v>123</c:v>
                </c:pt>
                <c:pt idx="99">
                  <c:v>122</c:v>
                </c:pt>
                <c:pt idx="100">
                  <c:v>119</c:v>
                </c:pt>
                <c:pt idx="101">
                  <c:v>117</c:v>
                </c:pt>
                <c:pt idx="102">
                  <c:v>132</c:v>
                </c:pt>
                <c:pt idx="103">
                  <c:v>161</c:v>
                </c:pt>
                <c:pt idx="104">
                  <c:v>134</c:v>
                </c:pt>
                <c:pt idx="105">
                  <c:v>101</c:v>
                </c:pt>
                <c:pt idx="106">
                  <c:v>136</c:v>
                </c:pt>
                <c:pt idx="107">
                  <c:v>116</c:v>
                </c:pt>
                <c:pt idx="108">
                  <c:v>106</c:v>
                </c:pt>
                <c:pt idx="109">
                  <c:v>156</c:v>
                </c:pt>
                <c:pt idx="110">
                  <c:v>135</c:v>
                </c:pt>
                <c:pt idx="111">
                  <c:v>138</c:v>
                </c:pt>
                <c:pt idx="112">
                  <c:v>136</c:v>
                </c:pt>
                <c:pt idx="113">
                  <c:v>129</c:v>
                </c:pt>
                <c:pt idx="114">
                  <c:v>116</c:v>
                </c:pt>
                <c:pt idx="115">
                  <c:v>101</c:v>
                </c:pt>
                <c:pt idx="116">
                  <c:v>184</c:v>
                </c:pt>
                <c:pt idx="117">
                  <c:v>116</c:v>
                </c:pt>
                <c:pt idx="118">
                  <c:v>134</c:v>
                </c:pt>
                <c:pt idx="119">
                  <c:v>160</c:v>
                </c:pt>
                <c:pt idx="120">
                  <c:v>134</c:v>
                </c:pt>
                <c:pt idx="121">
                  <c:v>91</c:v>
                </c:pt>
                <c:pt idx="122">
                  <c:v>128</c:v>
                </c:pt>
                <c:pt idx="123">
                  <c:v>115</c:v>
                </c:pt>
                <c:pt idx="124">
                  <c:v>113</c:v>
                </c:pt>
                <c:pt idx="125">
                  <c:v>109</c:v>
                </c:pt>
                <c:pt idx="126">
                  <c:v>136</c:v>
                </c:pt>
                <c:pt idx="127">
                  <c:v>130</c:v>
                </c:pt>
                <c:pt idx="128">
                  <c:v>112</c:v>
                </c:pt>
                <c:pt idx="129">
                  <c:v>139</c:v>
                </c:pt>
                <c:pt idx="130">
                  <c:v>151</c:v>
                </c:pt>
                <c:pt idx="131">
                  <c:v>141</c:v>
                </c:pt>
                <c:pt idx="132">
                  <c:v>111</c:v>
                </c:pt>
                <c:pt idx="133">
                  <c:v>109</c:v>
                </c:pt>
                <c:pt idx="134">
                  <c:v>110</c:v>
                </c:pt>
                <c:pt idx="135">
                  <c:v>104</c:v>
                </c:pt>
                <c:pt idx="136">
                  <c:v>140</c:v>
                </c:pt>
                <c:pt idx="137">
                  <c:v>134</c:v>
                </c:pt>
                <c:pt idx="138">
                  <c:v>104</c:v>
                </c:pt>
                <c:pt idx="139">
                  <c:v>132</c:v>
                </c:pt>
                <c:pt idx="140">
                  <c:v>155</c:v>
                </c:pt>
                <c:pt idx="141">
                  <c:v>130</c:v>
                </c:pt>
                <c:pt idx="142">
                  <c:v>114</c:v>
                </c:pt>
                <c:pt idx="143">
                  <c:v>146</c:v>
                </c:pt>
                <c:pt idx="144">
                  <c:v>126</c:v>
                </c:pt>
                <c:pt idx="145">
                  <c:v>157</c:v>
                </c:pt>
                <c:pt idx="146">
                  <c:v>125</c:v>
                </c:pt>
                <c:pt idx="147">
                  <c:v>114</c:v>
                </c:pt>
                <c:pt idx="148">
                  <c:v>100</c:v>
                </c:pt>
                <c:pt idx="149">
                  <c:v>122</c:v>
                </c:pt>
                <c:pt idx="150">
                  <c:v>125</c:v>
                </c:pt>
                <c:pt idx="151">
                  <c:v>136</c:v>
                </c:pt>
                <c:pt idx="152">
                  <c:v>165</c:v>
                </c:pt>
                <c:pt idx="153">
                  <c:v>122</c:v>
                </c:pt>
                <c:pt idx="154">
                  <c:v>112</c:v>
                </c:pt>
                <c:pt idx="155">
                  <c:v>127</c:v>
                </c:pt>
                <c:pt idx="156">
                  <c:v>113</c:v>
                </c:pt>
                <c:pt idx="157">
                  <c:v>120</c:v>
                </c:pt>
                <c:pt idx="158">
                  <c:v>110</c:v>
                </c:pt>
                <c:pt idx="159">
                  <c:v>117</c:v>
                </c:pt>
                <c:pt idx="160">
                  <c:v>107</c:v>
                </c:pt>
                <c:pt idx="161">
                  <c:v>154</c:v>
                </c:pt>
                <c:pt idx="162">
                  <c:v>95</c:v>
                </c:pt>
                <c:pt idx="163">
                  <c:v>127</c:v>
                </c:pt>
                <c:pt idx="164">
                  <c:v>113</c:v>
                </c:pt>
                <c:pt idx="165">
                  <c:v>117</c:v>
                </c:pt>
                <c:pt idx="166">
                  <c:v>126</c:v>
                </c:pt>
                <c:pt idx="167">
                  <c:v>130</c:v>
                </c:pt>
                <c:pt idx="168">
                  <c:v>122</c:v>
                </c:pt>
                <c:pt idx="169">
                  <c:v>138</c:v>
                </c:pt>
                <c:pt idx="170">
                  <c:v>130</c:v>
                </c:pt>
                <c:pt idx="171">
                  <c:v>123</c:v>
                </c:pt>
                <c:pt idx="172">
                  <c:v>131</c:v>
                </c:pt>
                <c:pt idx="173">
                  <c:v>103</c:v>
                </c:pt>
                <c:pt idx="174">
                  <c:v>97</c:v>
                </c:pt>
                <c:pt idx="175">
                  <c:v>131</c:v>
                </c:pt>
                <c:pt idx="176">
                  <c:v>131</c:v>
                </c:pt>
                <c:pt idx="177">
                  <c:v>100</c:v>
                </c:pt>
                <c:pt idx="178">
                  <c:v>99</c:v>
                </c:pt>
                <c:pt idx="179">
                  <c:v>116</c:v>
                </c:pt>
                <c:pt idx="180">
                  <c:v>126</c:v>
                </c:pt>
                <c:pt idx="181">
                  <c:v>137</c:v>
                </c:pt>
                <c:pt idx="182">
                  <c:v>122</c:v>
                </c:pt>
                <c:pt idx="183">
                  <c:v>134</c:v>
                </c:pt>
                <c:pt idx="184">
                  <c:v>125</c:v>
                </c:pt>
                <c:pt idx="185">
                  <c:v>136</c:v>
                </c:pt>
                <c:pt idx="186">
                  <c:v>100</c:v>
                </c:pt>
                <c:pt idx="187">
                  <c:v>113</c:v>
                </c:pt>
                <c:pt idx="188">
                  <c:v>129</c:v>
                </c:pt>
                <c:pt idx="189">
                  <c:v>103</c:v>
                </c:pt>
                <c:pt idx="190">
                  <c:v>116</c:v>
                </c:pt>
                <c:pt idx="191">
                  <c:v>126</c:v>
                </c:pt>
                <c:pt idx="192">
                  <c:v>146</c:v>
                </c:pt>
                <c:pt idx="193">
                  <c:v>133</c:v>
                </c:pt>
                <c:pt idx="194">
                  <c:v>127</c:v>
                </c:pt>
                <c:pt idx="195">
                  <c:v>136</c:v>
                </c:pt>
                <c:pt idx="196">
                  <c:v>121</c:v>
                </c:pt>
                <c:pt idx="197">
                  <c:v>127</c:v>
                </c:pt>
                <c:pt idx="198">
                  <c:v>106</c:v>
                </c:pt>
                <c:pt idx="199">
                  <c:v>123</c:v>
                </c:pt>
                <c:pt idx="200">
                  <c:v>132</c:v>
                </c:pt>
                <c:pt idx="201">
                  <c:v>159</c:v>
                </c:pt>
                <c:pt idx="202">
                  <c:v>111</c:v>
                </c:pt>
                <c:pt idx="203">
                  <c:v>105</c:v>
                </c:pt>
                <c:pt idx="204">
                  <c:v>88</c:v>
                </c:pt>
                <c:pt idx="205">
                  <c:v>112</c:v>
                </c:pt>
                <c:pt idx="206">
                  <c:v>123</c:v>
                </c:pt>
                <c:pt idx="207">
                  <c:v>113</c:v>
                </c:pt>
                <c:pt idx="208">
                  <c:v>139</c:v>
                </c:pt>
                <c:pt idx="209">
                  <c:v>136</c:v>
                </c:pt>
                <c:pt idx="210">
                  <c:v>148</c:v>
                </c:pt>
                <c:pt idx="211">
                  <c:v>114</c:v>
                </c:pt>
                <c:pt idx="212">
                  <c:v>95</c:v>
                </c:pt>
                <c:pt idx="213">
                  <c:v>123</c:v>
                </c:pt>
                <c:pt idx="214">
                  <c:v>129</c:v>
                </c:pt>
                <c:pt idx="215">
                  <c:v>105</c:v>
                </c:pt>
                <c:pt idx="216">
                  <c:v>123</c:v>
                </c:pt>
                <c:pt idx="217">
                  <c:v>132</c:v>
                </c:pt>
                <c:pt idx="218">
                  <c:v>96</c:v>
                </c:pt>
                <c:pt idx="219">
                  <c:v>112</c:v>
                </c:pt>
                <c:pt idx="220">
                  <c:v>167</c:v>
                </c:pt>
                <c:pt idx="221">
                  <c:v>113</c:v>
                </c:pt>
                <c:pt idx="222">
                  <c:v>128</c:v>
                </c:pt>
                <c:pt idx="223">
                  <c:v>109</c:v>
                </c:pt>
                <c:pt idx="224">
                  <c:v>86</c:v>
                </c:pt>
                <c:pt idx="225">
                  <c:v>108</c:v>
                </c:pt>
                <c:pt idx="226">
                  <c:v>142</c:v>
                </c:pt>
                <c:pt idx="227">
                  <c:v>139</c:v>
                </c:pt>
                <c:pt idx="228">
                  <c:v>122</c:v>
                </c:pt>
                <c:pt idx="229">
                  <c:v>129</c:v>
                </c:pt>
                <c:pt idx="230">
                  <c:v>102</c:v>
                </c:pt>
                <c:pt idx="231">
                  <c:v>136</c:v>
                </c:pt>
                <c:pt idx="232">
                  <c:v>113</c:v>
                </c:pt>
                <c:pt idx="233">
                  <c:v>97</c:v>
                </c:pt>
                <c:pt idx="234">
                  <c:v>139</c:v>
                </c:pt>
                <c:pt idx="235">
                  <c:v>122</c:v>
                </c:pt>
                <c:pt idx="236">
                  <c:v>135</c:v>
                </c:pt>
                <c:pt idx="237">
                  <c:v>108</c:v>
                </c:pt>
                <c:pt idx="238">
                  <c:v>138</c:v>
                </c:pt>
                <c:pt idx="239">
                  <c:v>100</c:v>
                </c:pt>
                <c:pt idx="240">
                  <c:v>112</c:v>
                </c:pt>
                <c:pt idx="241">
                  <c:v>84</c:v>
                </c:pt>
                <c:pt idx="242">
                  <c:v>93</c:v>
                </c:pt>
                <c:pt idx="243">
                  <c:v>102</c:v>
                </c:pt>
                <c:pt idx="244">
                  <c:v>116</c:v>
                </c:pt>
                <c:pt idx="245">
                  <c:v>138</c:v>
                </c:pt>
                <c:pt idx="246">
                  <c:v>102</c:v>
                </c:pt>
                <c:pt idx="247">
                  <c:v>113</c:v>
                </c:pt>
                <c:pt idx="248">
                  <c:v>113</c:v>
                </c:pt>
                <c:pt idx="249">
                  <c:v>101</c:v>
                </c:pt>
                <c:pt idx="250">
                  <c:v>139</c:v>
                </c:pt>
                <c:pt idx="251">
                  <c:v>124</c:v>
                </c:pt>
                <c:pt idx="252">
                  <c:v>102</c:v>
                </c:pt>
                <c:pt idx="253">
                  <c:v>136</c:v>
                </c:pt>
                <c:pt idx="254">
                  <c:v>95</c:v>
                </c:pt>
                <c:pt idx="255">
                  <c:v>126</c:v>
                </c:pt>
                <c:pt idx="256">
                  <c:v>112</c:v>
                </c:pt>
                <c:pt idx="257">
                  <c:v>115</c:v>
                </c:pt>
                <c:pt idx="258">
                  <c:v>136</c:v>
                </c:pt>
                <c:pt idx="259">
                  <c:v>112</c:v>
                </c:pt>
                <c:pt idx="260">
                  <c:v>95</c:v>
                </c:pt>
                <c:pt idx="261">
                  <c:v>157</c:v>
                </c:pt>
                <c:pt idx="262">
                  <c:v>128</c:v>
                </c:pt>
                <c:pt idx="263">
                  <c:v>129</c:v>
                </c:pt>
                <c:pt idx="264">
                  <c:v>130</c:v>
                </c:pt>
                <c:pt idx="265">
                  <c:v>134</c:v>
                </c:pt>
                <c:pt idx="266">
                  <c:v>116</c:v>
                </c:pt>
                <c:pt idx="267">
                  <c:v>130</c:v>
                </c:pt>
                <c:pt idx="268">
                  <c:v>105</c:v>
                </c:pt>
                <c:pt idx="269">
                  <c:v>131</c:v>
                </c:pt>
                <c:pt idx="270">
                  <c:v>103</c:v>
                </c:pt>
                <c:pt idx="271">
                  <c:v>143</c:v>
                </c:pt>
                <c:pt idx="272">
                  <c:v>106</c:v>
                </c:pt>
                <c:pt idx="273">
                  <c:v>96</c:v>
                </c:pt>
                <c:pt idx="274">
                  <c:v>117</c:v>
                </c:pt>
                <c:pt idx="275">
                  <c:v>100</c:v>
                </c:pt>
                <c:pt idx="276">
                  <c:v>122</c:v>
                </c:pt>
                <c:pt idx="277">
                  <c:v>92</c:v>
                </c:pt>
                <c:pt idx="278">
                  <c:v>99</c:v>
                </c:pt>
                <c:pt idx="279">
                  <c:v>141</c:v>
                </c:pt>
                <c:pt idx="280">
                  <c:v>120</c:v>
                </c:pt>
                <c:pt idx="281">
                  <c:v>114</c:v>
                </c:pt>
                <c:pt idx="282">
                  <c:v>134</c:v>
                </c:pt>
                <c:pt idx="283">
                  <c:v>113</c:v>
                </c:pt>
                <c:pt idx="284">
                  <c:v>128</c:v>
                </c:pt>
                <c:pt idx="285">
                  <c:v>129</c:v>
                </c:pt>
                <c:pt idx="286">
                  <c:v>105</c:v>
                </c:pt>
                <c:pt idx="287">
                  <c:v>113</c:v>
                </c:pt>
                <c:pt idx="288">
                  <c:v>126</c:v>
                </c:pt>
                <c:pt idx="289">
                  <c:v>121</c:v>
                </c:pt>
                <c:pt idx="290">
                  <c:v>169</c:v>
                </c:pt>
                <c:pt idx="291">
                  <c:v>98</c:v>
                </c:pt>
                <c:pt idx="292">
                  <c:v>113</c:v>
                </c:pt>
                <c:pt idx="293">
                  <c:v>115</c:v>
                </c:pt>
                <c:pt idx="294">
                  <c:v>100</c:v>
                </c:pt>
                <c:pt idx="295">
                  <c:v>131</c:v>
                </c:pt>
                <c:pt idx="296">
                  <c:v>169</c:v>
                </c:pt>
                <c:pt idx="297">
                  <c:v>116</c:v>
                </c:pt>
                <c:pt idx="298">
                  <c:v>121</c:v>
                </c:pt>
                <c:pt idx="299">
                  <c:v>131</c:v>
                </c:pt>
                <c:pt idx="300">
                  <c:v>97</c:v>
                </c:pt>
                <c:pt idx="301">
                  <c:v>123</c:v>
                </c:pt>
                <c:pt idx="302">
                  <c:v>127</c:v>
                </c:pt>
                <c:pt idx="303">
                  <c:v>120</c:v>
                </c:pt>
                <c:pt idx="304">
                  <c:v>107</c:v>
                </c:pt>
                <c:pt idx="305">
                  <c:v>103</c:v>
                </c:pt>
                <c:pt idx="306">
                  <c:v>112</c:v>
                </c:pt>
                <c:pt idx="307">
                  <c:v>108</c:v>
                </c:pt>
                <c:pt idx="308">
                  <c:v>104</c:v>
                </c:pt>
                <c:pt idx="309">
                  <c:v>119</c:v>
                </c:pt>
                <c:pt idx="310">
                  <c:v>131</c:v>
                </c:pt>
                <c:pt idx="311">
                  <c:v>110</c:v>
                </c:pt>
                <c:pt idx="312">
                  <c:v>112</c:v>
                </c:pt>
                <c:pt idx="313">
                  <c:v>120</c:v>
                </c:pt>
                <c:pt idx="314">
                  <c:v>129</c:v>
                </c:pt>
                <c:pt idx="315">
                  <c:v>133</c:v>
                </c:pt>
                <c:pt idx="316">
                  <c:v>109</c:v>
                </c:pt>
                <c:pt idx="317">
                  <c:v>116</c:v>
                </c:pt>
                <c:pt idx="318">
                  <c:v>101</c:v>
                </c:pt>
                <c:pt idx="319">
                  <c:v>104</c:v>
                </c:pt>
                <c:pt idx="320">
                  <c:v>87</c:v>
                </c:pt>
                <c:pt idx="321">
                  <c:v>92</c:v>
                </c:pt>
                <c:pt idx="322">
                  <c:v>110</c:v>
                </c:pt>
                <c:pt idx="323">
                  <c:v>99</c:v>
                </c:pt>
                <c:pt idx="324">
                  <c:v>106</c:v>
                </c:pt>
                <c:pt idx="325">
                  <c:v>106</c:v>
                </c:pt>
                <c:pt idx="326">
                  <c:v>90</c:v>
                </c:pt>
                <c:pt idx="327">
                  <c:v>123</c:v>
                </c:pt>
                <c:pt idx="328">
                  <c:v>95</c:v>
                </c:pt>
                <c:pt idx="329">
                  <c:v>139</c:v>
                </c:pt>
                <c:pt idx="330">
                  <c:v>131</c:v>
                </c:pt>
                <c:pt idx="331">
                  <c:v>107</c:v>
                </c:pt>
                <c:pt idx="332">
                  <c:v>164</c:v>
                </c:pt>
                <c:pt idx="333">
                  <c:v>106</c:v>
                </c:pt>
                <c:pt idx="334">
                  <c:v>93</c:v>
                </c:pt>
                <c:pt idx="335">
                  <c:v>88</c:v>
                </c:pt>
                <c:pt idx="336">
                  <c:v>131</c:v>
                </c:pt>
                <c:pt idx="337">
                  <c:v>122</c:v>
                </c:pt>
                <c:pt idx="338">
                  <c:v>119</c:v>
                </c:pt>
                <c:pt idx="339">
                  <c:v>110</c:v>
                </c:pt>
                <c:pt idx="340">
                  <c:v>149</c:v>
                </c:pt>
                <c:pt idx="341">
                  <c:v>105</c:v>
                </c:pt>
                <c:pt idx="342">
                  <c:v>121</c:v>
                </c:pt>
                <c:pt idx="343">
                  <c:v>118</c:v>
                </c:pt>
                <c:pt idx="344">
                  <c:v>146</c:v>
                </c:pt>
                <c:pt idx="345">
                  <c:v>112</c:v>
                </c:pt>
                <c:pt idx="346">
                  <c:v>133</c:v>
                </c:pt>
                <c:pt idx="347">
                  <c:v>100</c:v>
                </c:pt>
                <c:pt idx="348">
                  <c:v>111</c:v>
                </c:pt>
              </c:numCache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49997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057400" y="0"/>
        <a:ext cx="4114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057400" y="0"/>
        <a:ext cx="41148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123825</xdr:rowOff>
    </xdr:from>
    <xdr:to>
      <xdr:col>10</xdr:col>
      <xdr:colOff>85725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2314575" y="295275"/>
        <a:ext cx="46291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142875</xdr:rowOff>
    </xdr:from>
    <xdr:to>
      <xdr:col>12</xdr:col>
      <xdr:colOff>161925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962400" y="1000125"/>
        <a:ext cx="46291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1:R350" sheet="演習用データ"/>
  </cacheSource>
  <cacheFields count="9">
    <cacheField name="血圧分類">
      <sharedItems containsSemiMixedTypes="0" containsString="0" containsMixedTypes="0" containsNumber="1" containsInteger="1" count="3">
        <n v="1"/>
        <n v="3"/>
        <n v="2"/>
      </sharedItems>
    </cacheField>
    <cacheField name="総コレステロール(mg/dl)">
      <sharedItems containsMixedTypes="1" containsNumber="1" containsInteger="1"/>
    </cacheField>
    <cacheField name="毎日三食">
      <sharedItems containsSemiMixedTypes="0" containsString="0" containsMixedTypes="0" containsNumber="1" containsInteger="1" count="4">
        <n v="1"/>
        <n v="2"/>
        <n v="3"/>
        <n v="4"/>
      </sharedItems>
    </cacheField>
    <cacheField name="野菜摂取">
      <sharedItems containsString="0" containsBlank="1" containsMixedTypes="0" containsNumber="1" containsInteger="1" count="4">
        <n v="1"/>
        <n v="2"/>
        <n v="3"/>
        <m/>
      </sharedItems>
    </cacheField>
    <cacheField name="乳製品">
      <sharedItems containsMixedTypes="1" containsNumber="1" containsInteger="1" count="4">
        <n v="1"/>
        <n v="2"/>
        <n v="3"/>
        <s v="."/>
      </sharedItems>
    </cacheField>
    <cacheField name="塩加減">
      <sharedItems containsSemiMixedTypes="0" containsString="0" containsMixedTypes="0" containsNumber="1" containsInteger="1" count="5">
        <n v="3"/>
        <n v="1"/>
        <n v="5"/>
        <n v="2"/>
        <n v="4"/>
      </sharedItems>
    </cacheField>
    <cacheField name="お菓子">
      <sharedItems containsBlank="1" containsMixedTypes="1" containsNumber="1" containsInteger="1" count="6">
        <n v="4"/>
        <n v="3"/>
        <n v="1"/>
        <n v="2"/>
        <s v="."/>
        <m/>
      </sharedItems>
    </cacheField>
    <cacheField name="喫煙習慣">
      <sharedItems containsSemiMixedTypes="0" containsString="0" containsMixedTypes="0" containsNumber="1" containsInteger="1" count="5">
        <n v="5"/>
        <n v="3"/>
        <n v="2"/>
        <n v="1"/>
        <n v="4"/>
      </sharedItems>
    </cacheField>
    <cacheField name="飲酒習慣">
      <sharedItems containsSemiMixedTypes="0" containsString="0" containsMixedTypes="0" containsNumber="1" containsInteger="1" count="5">
        <n v="3"/>
        <n v="5"/>
        <n v="2"/>
        <n v="4"/>
        <n v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1:R350" sheet="演習用データ"/>
  </cacheSource>
  <cacheFields count="2">
    <cacheField name="喫煙習慣">
      <sharedItems containsSemiMixedTypes="0" containsString="0" containsMixedTypes="0" containsNumber="1" containsInteger="1" count="5">
        <n v="5"/>
        <n v="3"/>
        <n v="2"/>
        <n v="1"/>
        <n v="4"/>
      </sharedItems>
    </cacheField>
    <cacheField name="飲酒習慣">
      <sharedItems containsSemiMixedTypes="0" containsString="0" containsMixedTypes="0" containsNumber="1" containsInteger="1" count="5">
        <n v="3"/>
        <n v="5"/>
        <n v="2"/>
        <n v="4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1"/>
  <pivotFields count="2">
    <pivotField axis="axisCol" dataField="1" compact="0" outline="0" subtotalTop="0" showAll="0">
      <items count="6">
        <item x="3"/>
        <item x="2"/>
        <item x="1"/>
        <item x="4"/>
        <item x="0"/>
        <item t="default"/>
      </items>
    </pivotField>
    <pivotField axis="axisRow" compact="0" outline="0" subtotalTop="0" showAll="0">
      <items count="6">
        <item x="4"/>
        <item x="2"/>
        <item x="0"/>
        <item x="3"/>
        <item x="1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/ 喫煙習慣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8" firstHeaderRow="1" firstDataRow="2" firstDataCol="1"/>
  <pivotFields count="9">
    <pivotField axis="axisRow" dataField="1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4"/>
        <item x="2"/>
        <item x="0"/>
        <item x="3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/ 血圧分類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0"/>
  <sheetViews>
    <sheetView workbookViewId="0" topLeftCell="A1">
      <pane xSplit="1" ySplit="1" topLeftCell="B3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63" sqref="D363"/>
    </sheetView>
  </sheetViews>
  <sheetFormatPr defaultColWidth="9.00390625" defaultRowHeight="13.5"/>
  <cols>
    <col min="5" max="6" width="7.625" style="0" customWidth="1"/>
    <col min="7" max="7" width="9.125" style="0" customWidth="1"/>
    <col min="8" max="11" width="11.125" style="0" customWidth="1"/>
    <col min="12" max="12" width="8.50390625" style="0" customWidth="1"/>
  </cols>
  <sheetData>
    <row r="1" spans="1:26" s="4" customFormat="1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13.5">
      <c r="A2" s="5">
        <v>1</v>
      </c>
      <c r="B2" s="6">
        <v>2</v>
      </c>
      <c r="C2" s="6">
        <v>62</v>
      </c>
      <c r="D2" s="6">
        <v>148.4</v>
      </c>
      <c r="E2" s="6">
        <v>51.5</v>
      </c>
      <c r="F2" s="6"/>
      <c r="G2" s="7">
        <f aca="true" t="shared" si="0" ref="G2:G65">ROUND(E2/((D2*0.01)^2),1)</f>
        <v>23.4</v>
      </c>
      <c r="H2" s="6">
        <v>135</v>
      </c>
      <c r="I2" s="6">
        <v>78</v>
      </c>
      <c r="J2" s="6">
        <f aca="true" t="shared" si="1" ref="J2:J65">IF(AND(H2&lt;140,I2&lt;90),1,IF(AND(H2&lt;160,I2&lt;95),2,3))</f>
        <v>1</v>
      </c>
      <c r="K2" s="6">
        <v>225</v>
      </c>
      <c r="L2" s="8">
        <v>1</v>
      </c>
      <c r="M2" s="8">
        <v>1</v>
      </c>
      <c r="N2" s="8">
        <v>2</v>
      </c>
      <c r="O2" s="8">
        <v>3</v>
      </c>
      <c r="P2" s="8">
        <v>3</v>
      </c>
      <c r="Q2" s="8">
        <v>5</v>
      </c>
      <c r="R2" s="8">
        <v>5</v>
      </c>
      <c r="S2" s="8">
        <v>1</v>
      </c>
      <c r="T2" s="8">
        <v>3</v>
      </c>
      <c r="U2" s="8">
        <v>1</v>
      </c>
      <c r="V2">
        <f aca="true" t="shared" si="2" ref="V2:V65">IF(J2&gt;1,1,0)</f>
        <v>0</v>
      </c>
      <c r="W2">
        <f>IF(K2&gt;=230,1,0)</f>
        <v>0</v>
      </c>
      <c r="X2">
        <f aca="true" t="shared" si="3" ref="X2:X65">IF(Q2&lt;4,1,0)</f>
        <v>0</v>
      </c>
      <c r="Y2">
        <f aca="true" t="shared" si="4" ref="Y2:Y65">V2+W2+X2</f>
        <v>0</v>
      </c>
      <c r="Z2">
        <f>IF(AND(G2&gt;=25,Y2&gt;=2),1,0)</f>
        <v>0</v>
      </c>
    </row>
    <row r="3" spans="1:26" ht="13.5">
      <c r="A3" s="5">
        <v>2</v>
      </c>
      <c r="B3" s="6">
        <v>1</v>
      </c>
      <c r="C3" s="6">
        <v>61</v>
      </c>
      <c r="D3" s="6">
        <v>168.5</v>
      </c>
      <c r="E3" s="6">
        <v>102</v>
      </c>
      <c r="F3" s="6">
        <v>97</v>
      </c>
      <c r="G3" s="7">
        <f t="shared" si="0"/>
        <v>35.9</v>
      </c>
      <c r="H3" s="6">
        <v>118</v>
      </c>
      <c r="I3" s="6">
        <v>76</v>
      </c>
      <c r="J3" s="6">
        <f t="shared" si="1"/>
        <v>1</v>
      </c>
      <c r="K3" s="6">
        <v>252</v>
      </c>
      <c r="L3" s="9">
        <v>1</v>
      </c>
      <c r="M3" s="9">
        <v>1</v>
      </c>
      <c r="N3" s="9">
        <v>1</v>
      </c>
      <c r="O3" s="9">
        <v>3</v>
      </c>
      <c r="P3" s="9">
        <v>4</v>
      </c>
      <c r="Q3" s="9">
        <v>5</v>
      </c>
      <c r="R3" s="9">
        <v>3</v>
      </c>
      <c r="S3" s="9">
        <v>3</v>
      </c>
      <c r="T3" s="9">
        <v>1</v>
      </c>
      <c r="U3" s="9">
        <v>1</v>
      </c>
      <c r="V3">
        <f t="shared" si="2"/>
        <v>0</v>
      </c>
      <c r="W3">
        <f aca="true" t="shared" si="5" ref="W3:W66">IF(K3&gt;=230,1,0)</f>
        <v>1</v>
      </c>
      <c r="X3">
        <f t="shared" si="3"/>
        <v>0</v>
      </c>
      <c r="Y3">
        <f t="shared" si="4"/>
        <v>1</v>
      </c>
      <c r="Z3">
        <f aca="true" t="shared" si="6" ref="Z3:Z66">IF(AND(G3&gt;=25,Y3&gt;=2),1,0)</f>
        <v>0</v>
      </c>
    </row>
    <row r="4" spans="1:26" ht="13.5">
      <c r="A4" s="5">
        <v>3</v>
      </c>
      <c r="B4" s="6">
        <v>2</v>
      </c>
      <c r="C4" s="6">
        <v>63</v>
      </c>
      <c r="D4" s="6">
        <v>165.3</v>
      </c>
      <c r="E4" s="6">
        <v>63.8</v>
      </c>
      <c r="F4" s="6"/>
      <c r="G4" s="7">
        <f t="shared" si="0"/>
        <v>23.3</v>
      </c>
      <c r="H4" s="6">
        <v>131</v>
      </c>
      <c r="I4" s="6">
        <v>89</v>
      </c>
      <c r="J4" s="6">
        <f t="shared" si="1"/>
        <v>1</v>
      </c>
      <c r="K4" s="6">
        <v>184</v>
      </c>
      <c r="L4" s="9">
        <v>1</v>
      </c>
      <c r="M4" s="9">
        <v>1</v>
      </c>
      <c r="N4" s="9">
        <v>1</v>
      </c>
      <c r="O4" s="9">
        <v>3</v>
      </c>
      <c r="P4" s="9">
        <v>1</v>
      </c>
      <c r="Q4" s="9">
        <v>4</v>
      </c>
      <c r="R4" s="9">
        <v>2</v>
      </c>
      <c r="S4" s="9">
        <v>1</v>
      </c>
      <c r="T4" s="9">
        <v>2</v>
      </c>
      <c r="U4" s="9">
        <v>2</v>
      </c>
      <c r="V4">
        <f t="shared" si="2"/>
        <v>0</v>
      </c>
      <c r="W4">
        <f t="shared" si="5"/>
        <v>0</v>
      </c>
      <c r="X4">
        <f t="shared" si="3"/>
        <v>0</v>
      </c>
      <c r="Y4">
        <f t="shared" si="4"/>
        <v>0</v>
      </c>
      <c r="Z4">
        <f t="shared" si="6"/>
        <v>0</v>
      </c>
    </row>
    <row r="5" spans="1:26" ht="13.5">
      <c r="A5" s="5">
        <v>4</v>
      </c>
      <c r="B5" s="6">
        <v>2</v>
      </c>
      <c r="C5" s="6">
        <v>65</v>
      </c>
      <c r="D5" s="6">
        <v>158.3</v>
      </c>
      <c r="E5" s="6">
        <v>58.5</v>
      </c>
      <c r="F5" s="6"/>
      <c r="G5" s="7">
        <f t="shared" si="0"/>
        <v>23.3</v>
      </c>
      <c r="H5" s="6">
        <v>130</v>
      </c>
      <c r="I5" s="6">
        <v>81</v>
      </c>
      <c r="J5" s="6">
        <f t="shared" si="1"/>
        <v>1</v>
      </c>
      <c r="K5" s="6">
        <v>198</v>
      </c>
      <c r="L5" s="9">
        <v>1</v>
      </c>
      <c r="M5" s="9">
        <v>1</v>
      </c>
      <c r="N5" s="9">
        <v>1</v>
      </c>
      <c r="O5" s="9">
        <v>3</v>
      </c>
      <c r="P5" s="9">
        <v>3</v>
      </c>
      <c r="Q5" s="9">
        <v>4</v>
      </c>
      <c r="R5" s="9">
        <v>4</v>
      </c>
      <c r="S5" s="9">
        <v>4</v>
      </c>
      <c r="T5" s="9">
        <v>1</v>
      </c>
      <c r="U5" s="9">
        <v>2</v>
      </c>
      <c r="V5">
        <f t="shared" si="2"/>
        <v>0</v>
      </c>
      <c r="W5">
        <f t="shared" si="5"/>
        <v>0</v>
      </c>
      <c r="X5">
        <f t="shared" si="3"/>
        <v>0</v>
      </c>
      <c r="Y5">
        <f t="shared" si="4"/>
        <v>0</v>
      </c>
      <c r="Z5">
        <f t="shared" si="6"/>
        <v>0</v>
      </c>
    </row>
    <row r="6" spans="1:26" ht="13.5">
      <c r="A6" s="5">
        <v>5</v>
      </c>
      <c r="B6" s="6">
        <v>1</v>
      </c>
      <c r="C6" s="6">
        <v>69</v>
      </c>
      <c r="D6" s="6">
        <v>149.4</v>
      </c>
      <c r="E6" s="6">
        <v>75</v>
      </c>
      <c r="F6" s="6">
        <v>73</v>
      </c>
      <c r="G6" s="7">
        <f t="shared" si="0"/>
        <v>33.6</v>
      </c>
      <c r="H6" s="6">
        <v>132</v>
      </c>
      <c r="I6" s="6">
        <v>67</v>
      </c>
      <c r="J6" s="6">
        <f t="shared" si="1"/>
        <v>1</v>
      </c>
      <c r="K6" s="6">
        <v>232</v>
      </c>
      <c r="L6" s="9">
        <v>1</v>
      </c>
      <c r="M6" s="9">
        <v>1</v>
      </c>
      <c r="N6" s="9">
        <v>2</v>
      </c>
      <c r="O6" s="9">
        <v>1</v>
      </c>
      <c r="P6" s="9">
        <v>4</v>
      </c>
      <c r="Q6" s="9">
        <v>5</v>
      </c>
      <c r="R6" s="9">
        <v>5</v>
      </c>
      <c r="S6" s="9">
        <v>3</v>
      </c>
      <c r="T6" s="9">
        <v>1</v>
      </c>
      <c r="U6" s="9">
        <v>1</v>
      </c>
      <c r="V6">
        <f t="shared" si="2"/>
        <v>0</v>
      </c>
      <c r="W6">
        <f t="shared" si="5"/>
        <v>1</v>
      </c>
      <c r="X6">
        <f t="shared" si="3"/>
        <v>0</v>
      </c>
      <c r="Y6">
        <f t="shared" si="4"/>
        <v>1</v>
      </c>
      <c r="Z6">
        <f t="shared" si="6"/>
        <v>0</v>
      </c>
    </row>
    <row r="7" spans="1:26" ht="13.5">
      <c r="A7" s="5">
        <v>6</v>
      </c>
      <c r="B7" s="6">
        <v>2</v>
      </c>
      <c r="C7" s="6">
        <v>69</v>
      </c>
      <c r="D7" s="6">
        <v>161.3</v>
      </c>
      <c r="E7" s="6">
        <v>60.7</v>
      </c>
      <c r="F7" s="6"/>
      <c r="G7" s="7">
        <f t="shared" si="0"/>
        <v>23.3</v>
      </c>
      <c r="H7" s="6">
        <v>94</v>
      </c>
      <c r="I7" s="6">
        <v>54</v>
      </c>
      <c r="J7" s="6">
        <f t="shared" si="1"/>
        <v>1</v>
      </c>
      <c r="K7" s="6">
        <v>215</v>
      </c>
      <c r="L7" s="9">
        <v>1</v>
      </c>
      <c r="M7" s="9">
        <v>1</v>
      </c>
      <c r="N7" s="9">
        <v>1</v>
      </c>
      <c r="O7" s="9">
        <v>3</v>
      </c>
      <c r="P7" s="9">
        <v>3</v>
      </c>
      <c r="Q7" s="9">
        <v>5</v>
      </c>
      <c r="R7" s="9">
        <v>5</v>
      </c>
      <c r="S7" s="9">
        <v>4</v>
      </c>
      <c r="T7" s="9">
        <v>3</v>
      </c>
      <c r="U7" s="9">
        <v>2</v>
      </c>
      <c r="V7">
        <f t="shared" si="2"/>
        <v>0</v>
      </c>
      <c r="W7">
        <f t="shared" si="5"/>
        <v>0</v>
      </c>
      <c r="X7">
        <f t="shared" si="3"/>
        <v>0</v>
      </c>
      <c r="Y7">
        <f t="shared" si="4"/>
        <v>0</v>
      </c>
      <c r="Z7">
        <f t="shared" si="6"/>
        <v>0</v>
      </c>
    </row>
    <row r="8" spans="1:26" ht="13.5">
      <c r="A8" s="5">
        <v>7</v>
      </c>
      <c r="B8" s="6">
        <v>2</v>
      </c>
      <c r="C8" s="6">
        <v>66</v>
      </c>
      <c r="D8" s="6">
        <v>159</v>
      </c>
      <c r="E8" s="6">
        <v>59</v>
      </c>
      <c r="F8" s="6"/>
      <c r="G8" s="7">
        <f t="shared" si="0"/>
        <v>23.3</v>
      </c>
      <c r="H8" s="6">
        <v>116</v>
      </c>
      <c r="I8" s="6">
        <v>74</v>
      </c>
      <c r="J8" s="6">
        <f t="shared" si="1"/>
        <v>1</v>
      </c>
      <c r="K8" s="6">
        <v>175</v>
      </c>
      <c r="L8" s="9">
        <v>1</v>
      </c>
      <c r="M8" s="9">
        <v>1</v>
      </c>
      <c r="N8" s="9">
        <v>2</v>
      </c>
      <c r="O8" s="9">
        <v>3</v>
      </c>
      <c r="P8" s="9">
        <v>4</v>
      </c>
      <c r="Q8" s="9">
        <v>5</v>
      </c>
      <c r="R8" s="9">
        <v>5</v>
      </c>
      <c r="S8" s="9">
        <v>4</v>
      </c>
      <c r="T8" s="9">
        <v>1</v>
      </c>
      <c r="U8" s="9">
        <v>1</v>
      </c>
      <c r="V8">
        <f t="shared" si="2"/>
        <v>0</v>
      </c>
      <c r="W8">
        <f t="shared" si="5"/>
        <v>0</v>
      </c>
      <c r="X8">
        <f t="shared" si="3"/>
        <v>0</v>
      </c>
      <c r="Y8">
        <f t="shared" si="4"/>
        <v>0</v>
      </c>
      <c r="Z8">
        <f t="shared" si="6"/>
        <v>0</v>
      </c>
    </row>
    <row r="9" spans="1:26" ht="13.5">
      <c r="A9" s="5">
        <v>8</v>
      </c>
      <c r="B9" s="6">
        <v>2</v>
      </c>
      <c r="C9" s="6">
        <v>64</v>
      </c>
      <c r="D9" s="6">
        <v>153.8</v>
      </c>
      <c r="E9" s="6">
        <v>55.2</v>
      </c>
      <c r="F9" s="6"/>
      <c r="G9" s="7">
        <f t="shared" si="0"/>
        <v>23.3</v>
      </c>
      <c r="H9" s="6">
        <v>102</v>
      </c>
      <c r="I9" s="6">
        <v>73</v>
      </c>
      <c r="J9" s="6">
        <f t="shared" si="1"/>
        <v>1</v>
      </c>
      <c r="K9" s="6">
        <v>153</v>
      </c>
      <c r="L9" s="9">
        <v>1</v>
      </c>
      <c r="M9" s="9">
        <v>2</v>
      </c>
      <c r="N9" s="9">
        <v>1</v>
      </c>
      <c r="O9" s="9">
        <v>3</v>
      </c>
      <c r="P9" s="9">
        <v>1</v>
      </c>
      <c r="Q9" s="9">
        <v>5</v>
      </c>
      <c r="R9" s="9">
        <v>5</v>
      </c>
      <c r="S9" s="9">
        <v>4</v>
      </c>
      <c r="T9" s="9">
        <v>1</v>
      </c>
      <c r="U9" s="9">
        <v>2</v>
      </c>
      <c r="V9">
        <f t="shared" si="2"/>
        <v>0</v>
      </c>
      <c r="W9">
        <f t="shared" si="5"/>
        <v>0</v>
      </c>
      <c r="X9">
        <f t="shared" si="3"/>
        <v>0</v>
      </c>
      <c r="Y9">
        <f t="shared" si="4"/>
        <v>0</v>
      </c>
      <c r="Z9">
        <f t="shared" si="6"/>
        <v>0</v>
      </c>
    </row>
    <row r="10" spans="1:26" ht="13.5">
      <c r="A10" s="5">
        <v>9</v>
      </c>
      <c r="B10" s="6">
        <v>1</v>
      </c>
      <c r="C10" s="6">
        <v>51</v>
      </c>
      <c r="D10" s="6">
        <v>148.4</v>
      </c>
      <c r="E10" s="6">
        <v>71.5</v>
      </c>
      <c r="F10" s="6">
        <v>73</v>
      </c>
      <c r="G10" s="7">
        <f t="shared" si="0"/>
        <v>32.5</v>
      </c>
      <c r="H10" s="6">
        <v>128</v>
      </c>
      <c r="I10" s="6">
        <v>86</v>
      </c>
      <c r="J10" s="6">
        <f t="shared" si="1"/>
        <v>1</v>
      </c>
      <c r="K10" s="6">
        <v>239</v>
      </c>
      <c r="L10" s="9">
        <v>1</v>
      </c>
      <c r="M10" s="9">
        <v>1</v>
      </c>
      <c r="N10" s="9">
        <v>1</v>
      </c>
      <c r="O10" s="9">
        <v>3</v>
      </c>
      <c r="P10" s="9">
        <v>3</v>
      </c>
      <c r="Q10" s="9">
        <v>3</v>
      </c>
      <c r="R10" s="9">
        <v>5</v>
      </c>
      <c r="S10" s="9">
        <v>4</v>
      </c>
      <c r="T10" s="9">
        <v>1</v>
      </c>
      <c r="U10" s="9">
        <v>2</v>
      </c>
      <c r="V10">
        <f t="shared" si="2"/>
        <v>0</v>
      </c>
      <c r="W10">
        <f t="shared" si="5"/>
        <v>1</v>
      </c>
      <c r="X10">
        <f t="shared" si="3"/>
        <v>1</v>
      </c>
      <c r="Y10">
        <f t="shared" si="4"/>
        <v>2</v>
      </c>
      <c r="Z10">
        <f t="shared" si="6"/>
        <v>1</v>
      </c>
    </row>
    <row r="11" spans="1:26" ht="13.5">
      <c r="A11" s="5">
        <v>10</v>
      </c>
      <c r="B11" s="6">
        <v>2</v>
      </c>
      <c r="C11" s="6">
        <v>63</v>
      </c>
      <c r="D11" s="6">
        <v>172.6</v>
      </c>
      <c r="E11" s="6">
        <v>69.2</v>
      </c>
      <c r="F11" s="6"/>
      <c r="G11" s="7">
        <f t="shared" si="0"/>
        <v>23.2</v>
      </c>
      <c r="H11" s="6">
        <v>128</v>
      </c>
      <c r="I11" s="6">
        <v>80</v>
      </c>
      <c r="J11" s="6">
        <f t="shared" si="1"/>
        <v>1</v>
      </c>
      <c r="K11" s="6">
        <v>183</v>
      </c>
      <c r="L11" s="9">
        <v>1</v>
      </c>
      <c r="M11" s="9">
        <v>2</v>
      </c>
      <c r="N11" s="9">
        <v>2</v>
      </c>
      <c r="O11" s="9">
        <v>3</v>
      </c>
      <c r="P11" s="9">
        <v>3</v>
      </c>
      <c r="Q11" s="9">
        <v>5</v>
      </c>
      <c r="R11" s="9">
        <v>3</v>
      </c>
      <c r="S11" s="9">
        <v>4</v>
      </c>
      <c r="T11" s="9">
        <v>2</v>
      </c>
      <c r="U11" s="9">
        <v>1</v>
      </c>
      <c r="V11">
        <f t="shared" si="2"/>
        <v>0</v>
      </c>
      <c r="W11">
        <f t="shared" si="5"/>
        <v>0</v>
      </c>
      <c r="X11">
        <f t="shared" si="3"/>
        <v>0</v>
      </c>
      <c r="Y11">
        <f t="shared" si="4"/>
        <v>0</v>
      </c>
      <c r="Z11">
        <f t="shared" si="6"/>
        <v>0</v>
      </c>
    </row>
    <row r="12" spans="1:26" ht="13.5">
      <c r="A12" s="5">
        <v>11</v>
      </c>
      <c r="B12" s="6">
        <v>1</v>
      </c>
      <c r="C12" s="6">
        <v>65</v>
      </c>
      <c r="D12" s="6">
        <v>151.7</v>
      </c>
      <c r="E12" s="6">
        <v>73.5</v>
      </c>
      <c r="F12" s="6">
        <v>70</v>
      </c>
      <c r="G12" s="7">
        <f t="shared" si="0"/>
        <v>31.9</v>
      </c>
      <c r="H12" s="6">
        <v>164</v>
      </c>
      <c r="I12" s="6">
        <v>81</v>
      </c>
      <c r="J12" s="6">
        <f t="shared" si="1"/>
        <v>3</v>
      </c>
      <c r="K12" s="6">
        <v>204</v>
      </c>
      <c r="L12" s="9">
        <v>1</v>
      </c>
      <c r="M12" s="9">
        <v>2</v>
      </c>
      <c r="N12" s="9">
        <v>1</v>
      </c>
      <c r="O12" s="9">
        <v>1</v>
      </c>
      <c r="P12" s="9">
        <v>3</v>
      </c>
      <c r="Q12" s="9">
        <v>5</v>
      </c>
      <c r="R12" s="9">
        <v>5</v>
      </c>
      <c r="S12" s="9">
        <v>4</v>
      </c>
      <c r="T12" s="9">
        <v>3</v>
      </c>
      <c r="U12" s="9">
        <v>2</v>
      </c>
      <c r="V12">
        <f t="shared" si="2"/>
        <v>1</v>
      </c>
      <c r="W12">
        <f t="shared" si="5"/>
        <v>0</v>
      </c>
      <c r="X12">
        <f t="shared" si="3"/>
        <v>0</v>
      </c>
      <c r="Y12">
        <f t="shared" si="4"/>
        <v>1</v>
      </c>
      <c r="Z12">
        <f t="shared" si="6"/>
        <v>0</v>
      </c>
    </row>
    <row r="13" spans="1:26" ht="13.5">
      <c r="A13" s="5">
        <v>12</v>
      </c>
      <c r="B13" s="6">
        <v>2</v>
      </c>
      <c r="C13" s="6">
        <v>63</v>
      </c>
      <c r="D13" s="6">
        <v>165.6</v>
      </c>
      <c r="E13" s="6">
        <v>63.6</v>
      </c>
      <c r="F13" s="6"/>
      <c r="G13" s="7">
        <f t="shared" si="0"/>
        <v>23.2</v>
      </c>
      <c r="H13" s="6">
        <v>111</v>
      </c>
      <c r="I13" s="6">
        <v>67</v>
      </c>
      <c r="J13" s="6">
        <f t="shared" si="1"/>
        <v>1</v>
      </c>
      <c r="K13" s="6">
        <v>186</v>
      </c>
      <c r="L13" s="9">
        <v>1</v>
      </c>
      <c r="M13" s="9">
        <v>1</v>
      </c>
      <c r="N13" s="9">
        <v>1</v>
      </c>
      <c r="O13" s="9">
        <v>3</v>
      </c>
      <c r="P13" s="9">
        <v>1</v>
      </c>
      <c r="Q13" s="9">
        <v>5</v>
      </c>
      <c r="R13" s="9">
        <v>5</v>
      </c>
      <c r="S13" s="9">
        <v>2</v>
      </c>
      <c r="T13" s="9">
        <v>3</v>
      </c>
      <c r="U13" s="9">
        <v>1</v>
      </c>
      <c r="V13">
        <f t="shared" si="2"/>
        <v>0</v>
      </c>
      <c r="W13">
        <f t="shared" si="5"/>
        <v>0</v>
      </c>
      <c r="X13">
        <f t="shared" si="3"/>
        <v>0</v>
      </c>
      <c r="Y13">
        <f t="shared" si="4"/>
        <v>0</v>
      </c>
      <c r="Z13">
        <f t="shared" si="6"/>
        <v>0</v>
      </c>
    </row>
    <row r="14" spans="1:26" ht="13.5">
      <c r="A14" s="5">
        <v>13</v>
      </c>
      <c r="B14" s="6">
        <v>2</v>
      </c>
      <c r="C14" s="6">
        <v>33</v>
      </c>
      <c r="D14" s="6">
        <v>172.6</v>
      </c>
      <c r="E14" s="6">
        <v>69</v>
      </c>
      <c r="F14" s="6"/>
      <c r="G14" s="7">
        <f t="shared" si="0"/>
        <v>23.2</v>
      </c>
      <c r="H14" s="6">
        <v>128</v>
      </c>
      <c r="I14" s="6">
        <v>85</v>
      </c>
      <c r="J14" s="6">
        <f t="shared" si="1"/>
        <v>1</v>
      </c>
      <c r="K14" s="6">
        <v>165</v>
      </c>
      <c r="L14" s="9">
        <v>1</v>
      </c>
      <c r="M14" s="9">
        <v>1</v>
      </c>
      <c r="N14" s="9">
        <v>1</v>
      </c>
      <c r="O14" s="9">
        <v>3</v>
      </c>
      <c r="P14" s="9">
        <v>4</v>
      </c>
      <c r="Q14" s="9">
        <v>5</v>
      </c>
      <c r="R14" s="9">
        <v>2</v>
      </c>
      <c r="S14" s="9">
        <v>4</v>
      </c>
      <c r="T14" s="9">
        <v>2</v>
      </c>
      <c r="U14" s="9">
        <v>2</v>
      </c>
      <c r="V14">
        <f t="shared" si="2"/>
        <v>0</v>
      </c>
      <c r="W14">
        <f t="shared" si="5"/>
        <v>0</v>
      </c>
      <c r="X14">
        <f t="shared" si="3"/>
        <v>0</v>
      </c>
      <c r="Y14">
        <f t="shared" si="4"/>
        <v>0</v>
      </c>
      <c r="Z14">
        <f t="shared" si="6"/>
        <v>0</v>
      </c>
    </row>
    <row r="15" spans="1:26" ht="13.5">
      <c r="A15" s="5">
        <v>14</v>
      </c>
      <c r="B15" s="6">
        <v>2</v>
      </c>
      <c r="C15" s="6">
        <v>60</v>
      </c>
      <c r="D15" s="6">
        <v>149</v>
      </c>
      <c r="E15" s="6">
        <v>51.5</v>
      </c>
      <c r="F15" s="6"/>
      <c r="G15" s="7">
        <f t="shared" si="0"/>
        <v>23.2</v>
      </c>
      <c r="H15" s="6">
        <v>113</v>
      </c>
      <c r="I15" s="6">
        <v>78</v>
      </c>
      <c r="J15" s="6">
        <f t="shared" si="1"/>
        <v>1</v>
      </c>
      <c r="K15" s="6">
        <v>249</v>
      </c>
      <c r="L15" s="9">
        <v>1</v>
      </c>
      <c r="M15" s="9">
        <v>1</v>
      </c>
      <c r="N15" s="9">
        <v>2</v>
      </c>
      <c r="O15" s="9">
        <v>3</v>
      </c>
      <c r="P15" s="9">
        <v>1</v>
      </c>
      <c r="Q15" s="9">
        <v>5</v>
      </c>
      <c r="R15" s="9">
        <v>5</v>
      </c>
      <c r="S15" s="9">
        <v>4</v>
      </c>
      <c r="T15" s="9">
        <v>2</v>
      </c>
      <c r="U15" s="9">
        <v>2</v>
      </c>
      <c r="V15">
        <f t="shared" si="2"/>
        <v>0</v>
      </c>
      <c r="W15">
        <f t="shared" si="5"/>
        <v>1</v>
      </c>
      <c r="X15">
        <f t="shared" si="3"/>
        <v>0</v>
      </c>
      <c r="Y15">
        <f t="shared" si="4"/>
        <v>1</v>
      </c>
      <c r="Z15">
        <f t="shared" si="6"/>
        <v>0</v>
      </c>
    </row>
    <row r="16" spans="1:26" ht="13.5">
      <c r="A16" s="5">
        <v>15</v>
      </c>
      <c r="B16" s="6">
        <v>2</v>
      </c>
      <c r="C16" s="6">
        <v>69</v>
      </c>
      <c r="D16" s="6">
        <v>151.6</v>
      </c>
      <c r="E16" s="6">
        <v>53.3</v>
      </c>
      <c r="F16" s="6"/>
      <c r="G16" s="7">
        <f t="shared" si="0"/>
        <v>23.2</v>
      </c>
      <c r="H16" s="6">
        <v>160</v>
      </c>
      <c r="I16" s="6">
        <v>90</v>
      </c>
      <c r="J16" s="6">
        <f t="shared" si="1"/>
        <v>3</v>
      </c>
      <c r="K16" s="6">
        <v>192</v>
      </c>
      <c r="L16" s="9">
        <v>1</v>
      </c>
      <c r="M16" s="9">
        <v>1</v>
      </c>
      <c r="N16" s="9">
        <v>1</v>
      </c>
      <c r="O16" s="9">
        <v>2</v>
      </c>
      <c r="P16" s="9">
        <v>2</v>
      </c>
      <c r="Q16" s="9">
        <v>5</v>
      </c>
      <c r="R16" s="9">
        <v>5</v>
      </c>
      <c r="S16" s="9">
        <v>3</v>
      </c>
      <c r="T16" s="9">
        <v>2</v>
      </c>
      <c r="U16" s="9">
        <v>1</v>
      </c>
      <c r="V16">
        <f t="shared" si="2"/>
        <v>1</v>
      </c>
      <c r="W16">
        <f t="shared" si="5"/>
        <v>0</v>
      </c>
      <c r="X16">
        <f t="shared" si="3"/>
        <v>0</v>
      </c>
      <c r="Y16">
        <f t="shared" si="4"/>
        <v>1</v>
      </c>
      <c r="Z16">
        <f t="shared" si="6"/>
        <v>0</v>
      </c>
    </row>
    <row r="17" spans="1:26" ht="13.5">
      <c r="A17" s="5">
        <v>16</v>
      </c>
      <c r="B17" s="6">
        <v>2</v>
      </c>
      <c r="C17" s="6">
        <v>67</v>
      </c>
      <c r="D17" s="6">
        <v>160.8</v>
      </c>
      <c r="E17" s="6">
        <v>59.8</v>
      </c>
      <c r="F17" s="6"/>
      <c r="G17" s="7">
        <f t="shared" si="0"/>
        <v>23.1</v>
      </c>
      <c r="H17" s="6">
        <v>135</v>
      </c>
      <c r="I17" s="6">
        <v>74</v>
      </c>
      <c r="J17" s="6">
        <f t="shared" si="1"/>
        <v>1</v>
      </c>
      <c r="K17" s="6">
        <v>195</v>
      </c>
      <c r="L17" s="9">
        <v>1</v>
      </c>
      <c r="M17" s="9">
        <v>1</v>
      </c>
      <c r="N17" s="9">
        <v>2</v>
      </c>
      <c r="O17" s="9">
        <v>2</v>
      </c>
      <c r="P17" s="9">
        <v>2</v>
      </c>
      <c r="Q17" s="9">
        <v>1</v>
      </c>
      <c r="R17" s="9">
        <v>2</v>
      </c>
      <c r="S17" s="9">
        <v>1</v>
      </c>
      <c r="T17" s="9">
        <v>1</v>
      </c>
      <c r="U17" s="9">
        <v>1</v>
      </c>
      <c r="V17">
        <f t="shared" si="2"/>
        <v>0</v>
      </c>
      <c r="W17">
        <f t="shared" si="5"/>
        <v>0</v>
      </c>
      <c r="X17">
        <f t="shared" si="3"/>
        <v>1</v>
      </c>
      <c r="Y17">
        <f t="shared" si="4"/>
        <v>1</v>
      </c>
      <c r="Z17">
        <f t="shared" si="6"/>
        <v>0</v>
      </c>
    </row>
    <row r="18" spans="1:26" ht="13.5">
      <c r="A18" s="5">
        <v>17</v>
      </c>
      <c r="B18" s="6">
        <v>2</v>
      </c>
      <c r="C18" s="6">
        <v>53</v>
      </c>
      <c r="D18" s="6">
        <v>157.8</v>
      </c>
      <c r="E18" s="6">
        <v>57.4</v>
      </c>
      <c r="F18" s="6"/>
      <c r="G18" s="7">
        <f t="shared" si="0"/>
        <v>23.1</v>
      </c>
      <c r="H18" s="6">
        <v>80</v>
      </c>
      <c r="I18" s="6">
        <v>49</v>
      </c>
      <c r="J18" s="6">
        <f t="shared" si="1"/>
        <v>1</v>
      </c>
      <c r="K18" s="6">
        <v>223</v>
      </c>
      <c r="L18" s="9">
        <v>1</v>
      </c>
      <c r="M18" s="9">
        <v>1</v>
      </c>
      <c r="N18" s="9">
        <v>1</v>
      </c>
      <c r="O18" s="9">
        <v>3</v>
      </c>
      <c r="P18" s="9">
        <v>3</v>
      </c>
      <c r="Q18" s="9">
        <v>5</v>
      </c>
      <c r="R18" s="9">
        <v>5</v>
      </c>
      <c r="S18" s="9">
        <v>3</v>
      </c>
      <c r="T18" s="9">
        <v>1</v>
      </c>
      <c r="U18" s="9">
        <v>1</v>
      </c>
      <c r="V18">
        <f t="shared" si="2"/>
        <v>0</v>
      </c>
      <c r="W18">
        <f t="shared" si="5"/>
        <v>0</v>
      </c>
      <c r="X18">
        <f t="shared" si="3"/>
        <v>0</v>
      </c>
      <c r="Y18">
        <f t="shared" si="4"/>
        <v>0</v>
      </c>
      <c r="Z18">
        <f t="shared" si="6"/>
        <v>0</v>
      </c>
    </row>
    <row r="19" spans="1:26" ht="13.5">
      <c r="A19" s="5">
        <v>18</v>
      </c>
      <c r="B19" s="6">
        <v>1</v>
      </c>
      <c r="C19" s="6">
        <v>64</v>
      </c>
      <c r="D19" s="6">
        <v>144</v>
      </c>
      <c r="E19" s="6">
        <v>64.4</v>
      </c>
      <c r="F19" s="6">
        <v>56</v>
      </c>
      <c r="G19" s="7">
        <f t="shared" si="0"/>
        <v>31.1</v>
      </c>
      <c r="H19" s="6">
        <v>138</v>
      </c>
      <c r="I19" s="6">
        <v>86</v>
      </c>
      <c r="J19" s="6">
        <f t="shared" si="1"/>
        <v>1</v>
      </c>
      <c r="K19" s="6">
        <v>225</v>
      </c>
      <c r="L19" s="9">
        <v>1</v>
      </c>
      <c r="M19" s="9">
        <v>1</v>
      </c>
      <c r="N19" s="9">
        <v>1</v>
      </c>
      <c r="O19" s="9">
        <v>5</v>
      </c>
      <c r="P19" s="9">
        <v>4</v>
      </c>
      <c r="Q19" s="9">
        <v>2</v>
      </c>
      <c r="R19" s="9">
        <v>5</v>
      </c>
      <c r="S19" s="9">
        <v>4</v>
      </c>
      <c r="T19" s="9">
        <v>2</v>
      </c>
      <c r="U19" s="9">
        <v>1</v>
      </c>
      <c r="V19">
        <f t="shared" si="2"/>
        <v>0</v>
      </c>
      <c r="W19">
        <f t="shared" si="5"/>
        <v>0</v>
      </c>
      <c r="X19">
        <f t="shared" si="3"/>
        <v>1</v>
      </c>
      <c r="Y19">
        <f t="shared" si="4"/>
        <v>1</v>
      </c>
      <c r="Z19">
        <f t="shared" si="6"/>
        <v>0</v>
      </c>
    </row>
    <row r="20" spans="1:26" ht="13.5">
      <c r="A20" s="5">
        <v>19</v>
      </c>
      <c r="B20" s="6">
        <v>2</v>
      </c>
      <c r="C20" s="6">
        <v>66</v>
      </c>
      <c r="D20" s="6">
        <v>150</v>
      </c>
      <c r="E20" s="6">
        <v>52</v>
      </c>
      <c r="F20" s="6"/>
      <c r="G20" s="7">
        <f t="shared" si="0"/>
        <v>23.1</v>
      </c>
      <c r="H20" s="6">
        <v>121</v>
      </c>
      <c r="I20" s="6">
        <v>72</v>
      </c>
      <c r="J20" s="6">
        <f t="shared" si="1"/>
        <v>1</v>
      </c>
      <c r="K20" s="6">
        <v>243</v>
      </c>
      <c r="L20" s="9">
        <v>1</v>
      </c>
      <c r="M20" s="9">
        <v>1</v>
      </c>
      <c r="N20" s="9">
        <v>1</v>
      </c>
      <c r="O20" s="9">
        <v>1</v>
      </c>
      <c r="P20" s="9">
        <v>3</v>
      </c>
      <c r="Q20" s="9">
        <v>5</v>
      </c>
      <c r="R20" s="9">
        <v>5</v>
      </c>
      <c r="S20" s="9">
        <v>4</v>
      </c>
      <c r="T20" s="9">
        <v>1</v>
      </c>
      <c r="U20" s="9">
        <v>1</v>
      </c>
      <c r="V20">
        <f t="shared" si="2"/>
        <v>0</v>
      </c>
      <c r="W20">
        <f t="shared" si="5"/>
        <v>1</v>
      </c>
      <c r="X20">
        <f t="shared" si="3"/>
        <v>0</v>
      </c>
      <c r="Y20">
        <f t="shared" si="4"/>
        <v>1</v>
      </c>
      <c r="Z20">
        <f t="shared" si="6"/>
        <v>0</v>
      </c>
    </row>
    <row r="21" spans="1:26" ht="13.5">
      <c r="A21" s="5">
        <v>20</v>
      </c>
      <c r="B21" s="6">
        <v>2</v>
      </c>
      <c r="C21" s="6">
        <v>62</v>
      </c>
      <c r="D21" s="6">
        <v>149.8</v>
      </c>
      <c r="E21" s="6">
        <v>51.8</v>
      </c>
      <c r="F21" s="6"/>
      <c r="G21" s="7">
        <f t="shared" si="0"/>
        <v>23.1</v>
      </c>
      <c r="H21" s="6">
        <v>122</v>
      </c>
      <c r="I21" s="6">
        <v>84</v>
      </c>
      <c r="J21" s="6">
        <f t="shared" si="1"/>
        <v>1</v>
      </c>
      <c r="K21" s="6">
        <v>262</v>
      </c>
      <c r="L21" s="9">
        <v>1</v>
      </c>
      <c r="M21" s="9">
        <v>1</v>
      </c>
      <c r="N21" s="9">
        <v>3</v>
      </c>
      <c r="O21" s="9">
        <v>1</v>
      </c>
      <c r="P21" s="9">
        <v>3</v>
      </c>
      <c r="Q21" s="9">
        <v>5</v>
      </c>
      <c r="R21" s="9">
        <v>5</v>
      </c>
      <c r="S21" s="9">
        <v>4</v>
      </c>
      <c r="T21" s="9">
        <v>1</v>
      </c>
      <c r="U21" s="9">
        <v>2</v>
      </c>
      <c r="V21">
        <f t="shared" si="2"/>
        <v>0</v>
      </c>
      <c r="W21">
        <f t="shared" si="5"/>
        <v>1</v>
      </c>
      <c r="X21">
        <f t="shared" si="3"/>
        <v>0</v>
      </c>
      <c r="Y21">
        <f t="shared" si="4"/>
        <v>1</v>
      </c>
      <c r="Z21">
        <f t="shared" si="6"/>
        <v>0</v>
      </c>
    </row>
    <row r="22" spans="1:26" ht="13.5">
      <c r="A22" s="5">
        <v>21</v>
      </c>
      <c r="B22" s="6">
        <v>2</v>
      </c>
      <c r="C22" s="6">
        <v>61</v>
      </c>
      <c r="D22" s="6">
        <v>154.3</v>
      </c>
      <c r="E22" s="6">
        <v>55</v>
      </c>
      <c r="F22" s="6"/>
      <c r="G22" s="7">
        <f t="shared" si="0"/>
        <v>23.1</v>
      </c>
      <c r="H22" s="6">
        <v>107</v>
      </c>
      <c r="I22" s="6">
        <v>60</v>
      </c>
      <c r="J22" s="6">
        <f t="shared" si="1"/>
        <v>1</v>
      </c>
      <c r="K22" s="6">
        <v>238</v>
      </c>
      <c r="L22" s="9">
        <v>1</v>
      </c>
      <c r="M22" s="9">
        <v>1</v>
      </c>
      <c r="N22" s="9">
        <v>2</v>
      </c>
      <c r="O22" s="9">
        <v>5</v>
      </c>
      <c r="P22" s="9">
        <v>2</v>
      </c>
      <c r="Q22" s="9">
        <v>5</v>
      </c>
      <c r="R22" s="9">
        <v>5</v>
      </c>
      <c r="S22" s="9">
        <v>4</v>
      </c>
      <c r="T22" s="9">
        <v>1</v>
      </c>
      <c r="U22" s="9">
        <v>3</v>
      </c>
      <c r="V22">
        <f t="shared" si="2"/>
        <v>0</v>
      </c>
      <c r="W22">
        <f t="shared" si="5"/>
        <v>1</v>
      </c>
      <c r="X22">
        <f t="shared" si="3"/>
        <v>0</v>
      </c>
      <c r="Y22">
        <f t="shared" si="4"/>
        <v>1</v>
      </c>
      <c r="Z22">
        <f t="shared" si="6"/>
        <v>0</v>
      </c>
    </row>
    <row r="23" spans="1:26" ht="13.5">
      <c r="A23" s="5">
        <v>22</v>
      </c>
      <c r="B23" s="6">
        <v>2</v>
      </c>
      <c r="C23" s="6">
        <v>67</v>
      </c>
      <c r="D23" s="6">
        <v>143.8</v>
      </c>
      <c r="E23" s="6">
        <v>47.8</v>
      </c>
      <c r="F23" s="6"/>
      <c r="G23" s="7">
        <f t="shared" si="0"/>
        <v>23.1</v>
      </c>
      <c r="H23" s="6">
        <v>116</v>
      </c>
      <c r="I23" s="6">
        <v>62</v>
      </c>
      <c r="J23" s="6">
        <f t="shared" si="1"/>
        <v>1</v>
      </c>
      <c r="K23" s="6">
        <v>232</v>
      </c>
      <c r="L23" s="9">
        <v>1</v>
      </c>
      <c r="M23" s="9">
        <v>1</v>
      </c>
      <c r="N23" s="9">
        <v>2</v>
      </c>
      <c r="O23" s="9">
        <v>1</v>
      </c>
      <c r="P23" s="9">
        <v>4</v>
      </c>
      <c r="Q23" s="9">
        <v>5</v>
      </c>
      <c r="R23" s="9">
        <v>5</v>
      </c>
      <c r="S23" s="9">
        <v>3</v>
      </c>
      <c r="T23" s="9">
        <v>1</v>
      </c>
      <c r="U23" s="9">
        <v>2</v>
      </c>
      <c r="V23">
        <f t="shared" si="2"/>
        <v>0</v>
      </c>
      <c r="W23">
        <f t="shared" si="5"/>
        <v>1</v>
      </c>
      <c r="X23">
        <f t="shared" si="3"/>
        <v>0</v>
      </c>
      <c r="Y23">
        <f t="shared" si="4"/>
        <v>1</v>
      </c>
      <c r="Z23">
        <f t="shared" si="6"/>
        <v>0</v>
      </c>
    </row>
    <row r="24" spans="1:26" ht="13.5">
      <c r="A24" s="5">
        <v>23</v>
      </c>
      <c r="B24" s="6">
        <v>2</v>
      </c>
      <c r="C24" s="6">
        <v>69</v>
      </c>
      <c r="D24" s="6">
        <v>157.7</v>
      </c>
      <c r="E24" s="6">
        <v>57.4</v>
      </c>
      <c r="F24" s="6"/>
      <c r="G24" s="7">
        <f t="shared" si="0"/>
        <v>23.1</v>
      </c>
      <c r="H24" s="6">
        <v>110</v>
      </c>
      <c r="I24" s="6">
        <v>71</v>
      </c>
      <c r="J24" s="6">
        <f t="shared" si="1"/>
        <v>1</v>
      </c>
      <c r="K24" s="6">
        <v>165</v>
      </c>
      <c r="L24" s="9">
        <v>1</v>
      </c>
      <c r="M24" s="9">
        <v>2</v>
      </c>
      <c r="N24" s="9">
        <v>2</v>
      </c>
      <c r="O24" s="9">
        <v>3</v>
      </c>
      <c r="P24" s="9">
        <v>1</v>
      </c>
      <c r="Q24" s="9">
        <v>5</v>
      </c>
      <c r="R24" s="9">
        <v>5</v>
      </c>
      <c r="S24" s="9">
        <v>3</v>
      </c>
      <c r="T24" s="9">
        <v>1</v>
      </c>
      <c r="U24" s="9">
        <v>2</v>
      </c>
      <c r="V24">
        <f t="shared" si="2"/>
        <v>0</v>
      </c>
      <c r="W24">
        <f t="shared" si="5"/>
        <v>0</v>
      </c>
      <c r="X24">
        <f t="shared" si="3"/>
        <v>0</v>
      </c>
      <c r="Y24">
        <f t="shared" si="4"/>
        <v>0</v>
      </c>
      <c r="Z24">
        <f t="shared" si="6"/>
        <v>0</v>
      </c>
    </row>
    <row r="25" spans="1:26" ht="13.5">
      <c r="A25" s="5">
        <v>24</v>
      </c>
      <c r="B25" s="6">
        <v>1</v>
      </c>
      <c r="C25" s="6">
        <v>19</v>
      </c>
      <c r="D25" s="6">
        <v>149.8</v>
      </c>
      <c r="E25" s="6">
        <v>69.4</v>
      </c>
      <c r="F25" s="6">
        <v>70</v>
      </c>
      <c r="G25" s="7">
        <f t="shared" si="0"/>
        <v>30.9</v>
      </c>
      <c r="H25" s="6">
        <v>151</v>
      </c>
      <c r="I25" s="6">
        <v>81</v>
      </c>
      <c r="J25" s="6">
        <f t="shared" si="1"/>
        <v>2</v>
      </c>
      <c r="K25" s="6">
        <v>201</v>
      </c>
      <c r="L25" s="9">
        <v>1</v>
      </c>
      <c r="M25" s="9">
        <v>1</v>
      </c>
      <c r="N25" s="9">
        <v>1</v>
      </c>
      <c r="O25" s="9">
        <v>5</v>
      </c>
      <c r="P25" s="9">
        <v>3</v>
      </c>
      <c r="Q25" s="9">
        <v>5</v>
      </c>
      <c r="R25" s="9">
        <v>5</v>
      </c>
      <c r="S25" s="9">
        <v>1</v>
      </c>
      <c r="T25" s="10">
        <v>2</v>
      </c>
      <c r="U25" s="9">
        <v>2</v>
      </c>
      <c r="V25">
        <f t="shared" si="2"/>
        <v>1</v>
      </c>
      <c r="W25">
        <f t="shared" si="5"/>
        <v>0</v>
      </c>
      <c r="X25">
        <f t="shared" si="3"/>
        <v>0</v>
      </c>
      <c r="Y25">
        <f t="shared" si="4"/>
        <v>1</v>
      </c>
      <c r="Z25">
        <f t="shared" si="6"/>
        <v>0</v>
      </c>
    </row>
    <row r="26" spans="1:26" ht="13.5">
      <c r="A26" s="5">
        <v>25</v>
      </c>
      <c r="B26" s="6">
        <v>2</v>
      </c>
      <c r="C26" s="6">
        <v>57</v>
      </c>
      <c r="D26" s="6">
        <v>166.7</v>
      </c>
      <c r="E26" s="6">
        <v>64</v>
      </c>
      <c r="F26" s="6"/>
      <c r="G26" s="7">
        <f t="shared" si="0"/>
        <v>23</v>
      </c>
      <c r="H26" s="6">
        <v>90</v>
      </c>
      <c r="I26" s="6">
        <v>53</v>
      </c>
      <c r="J26" s="6">
        <f t="shared" si="1"/>
        <v>1</v>
      </c>
      <c r="K26" s="6">
        <v>244</v>
      </c>
      <c r="L26" s="9">
        <v>1</v>
      </c>
      <c r="M26" s="9">
        <v>2</v>
      </c>
      <c r="N26" s="9">
        <v>1</v>
      </c>
      <c r="O26" s="9">
        <v>3</v>
      </c>
      <c r="P26" s="9">
        <v>3</v>
      </c>
      <c r="Q26" s="9">
        <v>1</v>
      </c>
      <c r="R26" s="9">
        <v>5</v>
      </c>
      <c r="S26" s="9">
        <v>1</v>
      </c>
      <c r="T26" s="9">
        <v>1</v>
      </c>
      <c r="U26" s="9">
        <v>2</v>
      </c>
      <c r="V26">
        <f t="shared" si="2"/>
        <v>0</v>
      </c>
      <c r="W26">
        <f t="shared" si="5"/>
        <v>1</v>
      </c>
      <c r="X26">
        <f t="shared" si="3"/>
        <v>1</v>
      </c>
      <c r="Y26">
        <f t="shared" si="4"/>
        <v>2</v>
      </c>
      <c r="Z26">
        <f t="shared" si="6"/>
        <v>0</v>
      </c>
    </row>
    <row r="27" spans="1:26" ht="13.5">
      <c r="A27" s="5">
        <v>26</v>
      </c>
      <c r="B27" s="6">
        <v>1</v>
      </c>
      <c r="C27" s="6">
        <v>69</v>
      </c>
      <c r="D27" s="6">
        <v>143.9</v>
      </c>
      <c r="E27" s="6">
        <v>63.5</v>
      </c>
      <c r="F27" s="6">
        <v>60</v>
      </c>
      <c r="G27" s="7">
        <f t="shared" si="0"/>
        <v>30.7</v>
      </c>
      <c r="H27" s="6">
        <v>143</v>
      </c>
      <c r="I27" s="6">
        <v>79</v>
      </c>
      <c r="J27" s="6">
        <f t="shared" si="1"/>
        <v>2</v>
      </c>
      <c r="K27" s="6">
        <v>225</v>
      </c>
      <c r="L27" s="9">
        <v>3</v>
      </c>
      <c r="M27" s="9">
        <v>1</v>
      </c>
      <c r="N27" s="9">
        <v>1</v>
      </c>
      <c r="O27" s="9">
        <v>5</v>
      </c>
      <c r="P27" s="9">
        <v>4</v>
      </c>
      <c r="Q27" s="9">
        <v>5</v>
      </c>
      <c r="R27" s="9">
        <v>5</v>
      </c>
      <c r="S27" s="9">
        <v>1</v>
      </c>
      <c r="T27" s="9">
        <v>1</v>
      </c>
      <c r="U27" s="9">
        <v>1</v>
      </c>
      <c r="V27">
        <f t="shared" si="2"/>
        <v>1</v>
      </c>
      <c r="W27">
        <f t="shared" si="5"/>
        <v>0</v>
      </c>
      <c r="X27">
        <f t="shared" si="3"/>
        <v>0</v>
      </c>
      <c r="Y27">
        <f t="shared" si="4"/>
        <v>1</v>
      </c>
      <c r="Z27">
        <f t="shared" si="6"/>
        <v>0</v>
      </c>
    </row>
    <row r="28" spans="1:26" ht="13.5">
      <c r="A28" s="5">
        <v>27</v>
      </c>
      <c r="B28" s="6">
        <v>2</v>
      </c>
      <c r="C28" s="6">
        <v>53</v>
      </c>
      <c r="D28" s="6">
        <v>166.2</v>
      </c>
      <c r="E28" s="6">
        <v>63.5</v>
      </c>
      <c r="F28" s="6"/>
      <c r="G28" s="7">
        <f t="shared" si="0"/>
        <v>23</v>
      </c>
      <c r="H28" s="6">
        <v>127</v>
      </c>
      <c r="I28" s="6">
        <v>76</v>
      </c>
      <c r="J28" s="6">
        <f t="shared" si="1"/>
        <v>1</v>
      </c>
      <c r="K28" s="6">
        <v>200</v>
      </c>
      <c r="L28" s="9">
        <v>1</v>
      </c>
      <c r="M28" s="9">
        <v>1</v>
      </c>
      <c r="N28" s="9">
        <v>2</v>
      </c>
      <c r="O28" s="9">
        <v>2</v>
      </c>
      <c r="P28" s="9">
        <v>4</v>
      </c>
      <c r="Q28" s="9">
        <v>4</v>
      </c>
      <c r="R28" s="9">
        <v>2</v>
      </c>
      <c r="S28" s="9">
        <v>1</v>
      </c>
      <c r="T28" s="9">
        <v>1</v>
      </c>
      <c r="U28" s="9">
        <v>1</v>
      </c>
      <c r="V28">
        <f t="shared" si="2"/>
        <v>0</v>
      </c>
      <c r="W28">
        <f t="shared" si="5"/>
        <v>0</v>
      </c>
      <c r="X28">
        <f t="shared" si="3"/>
        <v>0</v>
      </c>
      <c r="Y28">
        <f t="shared" si="4"/>
        <v>0</v>
      </c>
      <c r="Z28">
        <f t="shared" si="6"/>
        <v>0</v>
      </c>
    </row>
    <row r="29" spans="1:26" ht="13.5">
      <c r="A29" s="5">
        <v>28</v>
      </c>
      <c r="B29" s="6">
        <v>2</v>
      </c>
      <c r="C29" s="6">
        <v>61</v>
      </c>
      <c r="D29" s="6">
        <v>143.5</v>
      </c>
      <c r="E29" s="6">
        <v>47.4</v>
      </c>
      <c r="F29" s="6"/>
      <c r="G29" s="7">
        <f t="shared" si="0"/>
        <v>23</v>
      </c>
      <c r="H29" s="6">
        <v>144</v>
      </c>
      <c r="I29" s="6">
        <v>74</v>
      </c>
      <c r="J29" s="6">
        <f t="shared" si="1"/>
        <v>2</v>
      </c>
      <c r="K29" s="6">
        <v>181</v>
      </c>
      <c r="L29" s="9">
        <v>1</v>
      </c>
      <c r="M29" s="9">
        <v>1</v>
      </c>
      <c r="N29" s="9">
        <v>1</v>
      </c>
      <c r="O29" s="9">
        <v>3</v>
      </c>
      <c r="P29" s="9">
        <v>2</v>
      </c>
      <c r="Q29" s="9">
        <v>5</v>
      </c>
      <c r="R29" s="9">
        <v>5</v>
      </c>
      <c r="S29" s="9">
        <v>1</v>
      </c>
      <c r="T29" s="9">
        <v>1</v>
      </c>
      <c r="U29" s="9">
        <v>1</v>
      </c>
      <c r="V29">
        <f t="shared" si="2"/>
        <v>1</v>
      </c>
      <c r="W29">
        <f t="shared" si="5"/>
        <v>0</v>
      </c>
      <c r="X29">
        <f t="shared" si="3"/>
        <v>0</v>
      </c>
      <c r="Y29">
        <f t="shared" si="4"/>
        <v>1</v>
      </c>
      <c r="Z29">
        <f t="shared" si="6"/>
        <v>0</v>
      </c>
    </row>
    <row r="30" spans="1:26" ht="13.5">
      <c r="A30" s="5">
        <v>29</v>
      </c>
      <c r="B30" s="6">
        <v>2</v>
      </c>
      <c r="C30" s="6">
        <v>63</v>
      </c>
      <c r="D30" s="6">
        <v>150</v>
      </c>
      <c r="E30" s="6">
        <v>51.8</v>
      </c>
      <c r="F30" s="6"/>
      <c r="G30" s="7">
        <f t="shared" si="0"/>
        <v>23</v>
      </c>
      <c r="H30" s="6">
        <v>110</v>
      </c>
      <c r="I30" s="6">
        <v>60</v>
      </c>
      <c r="J30" s="6">
        <f t="shared" si="1"/>
        <v>1</v>
      </c>
      <c r="K30" s="6">
        <v>207</v>
      </c>
      <c r="L30" s="9">
        <v>1</v>
      </c>
      <c r="M30" s="9">
        <v>2</v>
      </c>
      <c r="N30" s="9">
        <v>1</v>
      </c>
      <c r="O30" s="9">
        <v>1</v>
      </c>
      <c r="P30" s="9">
        <v>3</v>
      </c>
      <c r="Q30" s="9">
        <v>5</v>
      </c>
      <c r="R30" s="9">
        <v>5</v>
      </c>
      <c r="S30" s="9">
        <v>4</v>
      </c>
      <c r="T30" s="9">
        <v>3</v>
      </c>
      <c r="U30" s="9">
        <v>2</v>
      </c>
      <c r="V30">
        <f t="shared" si="2"/>
        <v>0</v>
      </c>
      <c r="W30">
        <f t="shared" si="5"/>
        <v>0</v>
      </c>
      <c r="X30">
        <f t="shared" si="3"/>
        <v>0</v>
      </c>
      <c r="Y30">
        <f t="shared" si="4"/>
        <v>0</v>
      </c>
      <c r="Z30">
        <f t="shared" si="6"/>
        <v>0</v>
      </c>
    </row>
    <row r="31" spans="1:26" ht="13.5">
      <c r="A31" s="5">
        <v>30</v>
      </c>
      <c r="B31" s="6">
        <v>1</v>
      </c>
      <c r="C31" s="6">
        <v>66</v>
      </c>
      <c r="D31" s="6">
        <v>143.8</v>
      </c>
      <c r="E31" s="6">
        <v>62.8</v>
      </c>
      <c r="F31" s="6">
        <v>54</v>
      </c>
      <c r="G31" s="7">
        <f t="shared" si="0"/>
        <v>30.4</v>
      </c>
      <c r="H31" s="6">
        <v>135</v>
      </c>
      <c r="I31" s="6">
        <v>79</v>
      </c>
      <c r="J31" s="6">
        <f t="shared" si="1"/>
        <v>1</v>
      </c>
      <c r="K31" s="6">
        <v>248</v>
      </c>
      <c r="L31" s="9">
        <v>1</v>
      </c>
      <c r="M31" s="9">
        <v>1</v>
      </c>
      <c r="N31" s="9">
        <v>2</v>
      </c>
      <c r="O31" s="9">
        <v>3</v>
      </c>
      <c r="P31" s="9">
        <v>3</v>
      </c>
      <c r="Q31" s="9">
        <v>5</v>
      </c>
      <c r="R31" s="9">
        <v>5</v>
      </c>
      <c r="S31" s="9">
        <v>2</v>
      </c>
      <c r="T31" s="9">
        <v>1</v>
      </c>
      <c r="U31" s="9">
        <v>1</v>
      </c>
      <c r="V31">
        <f t="shared" si="2"/>
        <v>0</v>
      </c>
      <c r="W31">
        <f t="shared" si="5"/>
        <v>1</v>
      </c>
      <c r="X31">
        <f t="shared" si="3"/>
        <v>0</v>
      </c>
      <c r="Y31">
        <f t="shared" si="4"/>
        <v>1</v>
      </c>
      <c r="Z31">
        <f t="shared" si="6"/>
        <v>0</v>
      </c>
    </row>
    <row r="32" spans="1:26" ht="13.5">
      <c r="A32" s="5">
        <v>31</v>
      </c>
      <c r="B32" s="6">
        <v>1</v>
      </c>
      <c r="C32" s="6">
        <v>57</v>
      </c>
      <c r="D32" s="6">
        <v>147</v>
      </c>
      <c r="E32" s="6">
        <v>65.2</v>
      </c>
      <c r="F32" s="6">
        <v>66</v>
      </c>
      <c r="G32" s="7">
        <f t="shared" si="0"/>
        <v>30.2</v>
      </c>
      <c r="H32" s="6">
        <v>146</v>
      </c>
      <c r="I32" s="6">
        <v>80</v>
      </c>
      <c r="J32" s="6">
        <f t="shared" si="1"/>
        <v>2</v>
      </c>
      <c r="K32" s="6">
        <v>196</v>
      </c>
      <c r="L32" s="9">
        <v>1</v>
      </c>
      <c r="M32" s="9">
        <v>1</v>
      </c>
      <c r="N32" s="9">
        <v>3</v>
      </c>
      <c r="O32" s="9">
        <v>2</v>
      </c>
      <c r="P32" s="9">
        <v>4</v>
      </c>
      <c r="Q32" s="9">
        <v>5</v>
      </c>
      <c r="R32" s="9">
        <v>3</v>
      </c>
      <c r="S32" s="9">
        <v>3</v>
      </c>
      <c r="T32" s="9">
        <v>1</v>
      </c>
      <c r="U32" s="9">
        <v>1</v>
      </c>
      <c r="V32">
        <f t="shared" si="2"/>
        <v>1</v>
      </c>
      <c r="W32">
        <f t="shared" si="5"/>
        <v>0</v>
      </c>
      <c r="X32">
        <f t="shared" si="3"/>
        <v>0</v>
      </c>
      <c r="Y32">
        <f t="shared" si="4"/>
        <v>1</v>
      </c>
      <c r="Z32">
        <f t="shared" si="6"/>
        <v>0</v>
      </c>
    </row>
    <row r="33" spans="1:26" ht="13.5">
      <c r="A33" s="5">
        <v>32</v>
      </c>
      <c r="B33" s="6">
        <v>1</v>
      </c>
      <c r="C33" s="6">
        <v>55</v>
      </c>
      <c r="D33" s="6">
        <v>158.2</v>
      </c>
      <c r="E33" s="6">
        <v>75.5</v>
      </c>
      <c r="F33" s="6">
        <v>75</v>
      </c>
      <c r="G33" s="7">
        <f t="shared" si="0"/>
        <v>30.2</v>
      </c>
      <c r="H33" s="6">
        <v>114</v>
      </c>
      <c r="I33" s="6">
        <v>72</v>
      </c>
      <c r="J33" s="6">
        <f t="shared" si="1"/>
        <v>1</v>
      </c>
      <c r="K33" s="6">
        <v>183</v>
      </c>
      <c r="L33" s="9">
        <v>1</v>
      </c>
      <c r="M33" s="9">
        <v>1</v>
      </c>
      <c r="N33" s="9">
        <v>1</v>
      </c>
      <c r="O33" s="9">
        <v>1</v>
      </c>
      <c r="P33" s="9">
        <v>3</v>
      </c>
      <c r="Q33" s="9">
        <v>3</v>
      </c>
      <c r="R33" s="9">
        <v>5</v>
      </c>
      <c r="S33" s="9">
        <v>1</v>
      </c>
      <c r="T33" s="9">
        <v>1</v>
      </c>
      <c r="U33" s="9">
        <v>1</v>
      </c>
      <c r="V33">
        <f t="shared" si="2"/>
        <v>0</v>
      </c>
      <c r="W33">
        <f t="shared" si="5"/>
        <v>0</v>
      </c>
      <c r="X33">
        <f t="shared" si="3"/>
        <v>1</v>
      </c>
      <c r="Y33">
        <f t="shared" si="4"/>
        <v>1</v>
      </c>
      <c r="Z33">
        <f t="shared" si="6"/>
        <v>0</v>
      </c>
    </row>
    <row r="34" spans="1:26" ht="13.5">
      <c r="A34" s="5">
        <v>33</v>
      </c>
      <c r="B34" s="6">
        <v>2</v>
      </c>
      <c r="C34" s="6">
        <v>63</v>
      </c>
      <c r="D34" s="6">
        <v>149.3</v>
      </c>
      <c r="E34" s="6">
        <v>51.3</v>
      </c>
      <c r="F34" s="6"/>
      <c r="G34" s="7">
        <f t="shared" si="0"/>
        <v>23</v>
      </c>
      <c r="H34" s="6">
        <v>123</v>
      </c>
      <c r="I34" s="6">
        <v>69</v>
      </c>
      <c r="J34" s="6">
        <f t="shared" si="1"/>
        <v>1</v>
      </c>
      <c r="K34" s="6">
        <v>232</v>
      </c>
      <c r="L34" s="9">
        <v>1</v>
      </c>
      <c r="M34" s="9">
        <v>2</v>
      </c>
      <c r="N34" s="9">
        <v>2</v>
      </c>
      <c r="O34" s="9">
        <v>3</v>
      </c>
      <c r="P34" s="9">
        <v>3</v>
      </c>
      <c r="Q34" s="9">
        <v>5</v>
      </c>
      <c r="R34" s="9">
        <v>5</v>
      </c>
      <c r="S34" s="9">
        <v>3</v>
      </c>
      <c r="T34" s="9">
        <v>3</v>
      </c>
      <c r="U34" s="9">
        <v>1</v>
      </c>
      <c r="V34">
        <f t="shared" si="2"/>
        <v>0</v>
      </c>
      <c r="W34">
        <f t="shared" si="5"/>
        <v>1</v>
      </c>
      <c r="X34">
        <f t="shared" si="3"/>
        <v>0</v>
      </c>
      <c r="Y34">
        <f t="shared" si="4"/>
        <v>1</v>
      </c>
      <c r="Z34">
        <f t="shared" si="6"/>
        <v>0</v>
      </c>
    </row>
    <row r="35" spans="1:26" ht="13.5">
      <c r="A35" s="5">
        <v>34</v>
      </c>
      <c r="B35" s="6">
        <v>2</v>
      </c>
      <c r="C35" s="6">
        <v>60</v>
      </c>
      <c r="D35" s="6">
        <v>149.3</v>
      </c>
      <c r="E35" s="6">
        <v>51.3</v>
      </c>
      <c r="F35" s="6"/>
      <c r="G35" s="7">
        <f t="shared" si="0"/>
        <v>23</v>
      </c>
      <c r="H35" s="6">
        <v>138</v>
      </c>
      <c r="I35" s="6">
        <v>79</v>
      </c>
      <c r="J35" s="6">
        <f t="shared" si="1"/>
        <v>1</v>
      </c>
      <c r="K35" s="6">
        <v>236</v>
      </c>
      <c r="L35" s="9">
        <v>1</v>
      </c>
      <c r="M35" s="9">
        <v>1</v>
      </c>
      <c r="N35" s="9">
        <v>1</v>
      </c>
      <c r="O35" s="9">
        <v>4</v>
      </c>
      <c r="P35" s="9">
        <v>3</v>
      </c>
      <c r="Q35" s="9">
        <v>5</v>
      </c>
      <c r="R35" s="9">
        <v>5</v>
      </c>
      <c r="S35" s="9">
        <v>4</v>
      </c>
      <c r="T35" s="9">
        <v>2</v>
      </c>
      <c r="U35" s="9">
        <v>2</v>
      </c>
      <c r="V35">
        <f t="shared" si="2"/>
        <v>0</v>
      </c>
      <c r="W35">
        <f t="shared" si="5"/>
        <v>1</v>
      </c>
      <c r="X35">
        <f t="shared" si="3"/>
        <v>0</v>
      </c>
      <c r="Y35">
        <f t="shared" si="4"/>
        <v>1</v>
      </c>
      <c r="Z35">
        <f t="shared" si="6"/>
        <v>0</v>
      </c>
    </row>
    <row r="36" spans="1:26" ht="13.5">
      <c r="A36" s="5">
        <v>35</v>
      </c>
      <c r="B36" s="6">
        <v>2</v>
      </c>
      <c r="C36" s="6">
        <v>49</v>
      </c>
      <c r="D36" s="6">
        <v>166.5</v>
      </c>
      <c r="E36" s="6">
        <v>63.5</v>
      </c>
      <c r="F36" s="6"/>
      <c r="G36" s="7">
        <f t="shared" si="0"/>
        <v>22.9</v>
      </c>
      <c r="H36" s="6">
        <v>133</v>
      </c>
      <c r="I36" s="6">
        <v>81</v>
      </c>
      <c r="J36" s="6">
        <f t="shared" si="1"/>
        <v>1</v>
      </c>
      <c r="K36" s="6">
        <v>187</v>
      </c>
      <c r="L36" s="9">
        <v>1</v>
      </c>
      <c r="M36" s="9">
        <v>1</v>
      </c>
      <c r="N36" s="9">
        <v>1</v>
      </c>
      <c r="O36" s="9">
        <v>3</v>
      </c>
      <c r="P36" s="9">
        <v>4</v>
      </c>
      <c r="Q36" s="9">
        <v>2</v>
      </c>
      <c r="R36" s="9">
        <v>3</v>
      </c>
      <c r="S36" s="9">
        <v>1</v>
      </c>
      <c r="T36" s="9">
        <v>1</v>
      </c>
      <c r="U36" s="9">
        <v>2</v>
      </c>
      <c r="V36">
        <f t="shared" si="2"/>
        <v>0</v>
      </c>
      <c r="W36">
        <f t="shared" si="5"/>
        <v>0</v>
      </c>
      <c r="X36">
        <f t="shared" si="3"/>
        <v>1</v>
      </c>
      <c r="Y36">
        <f t="shared" si="4"/>
        <v>1</v>
      </c>
      <c r="Z36">
        <f t="shared" si="6"/>
        <v>0</v>
      </c>
    </row>
    <row r="37" spans="1:26" ht="13.5">
      <c r="A37" s="5">
        <v>36</v>
      </c>
      <c r="B37" s="6">
        <v>2</v>
      </c>
      <c r="C37" s="6">
        <v>67</v>
      </c>
      <c r="D37" s="6">
        <v>168.8</v>
      </c>
      <c r="E37" s="6">
        <v>65.3</v>
      </c>
      <c r="F37" s="6"/>
      <c r="G37" s="7">
        <f t="shared" si="0"/>
        <v>22.9</v>
      </c>
      <c r="H37" s="6">
        <v>156</v>
      </c>
      <c r="I37" s="6">
        <v>105</v>
      </c>
      <c r="J37" s="6">
        <f t="shared" si="1"/>
        <v>3</v>
      </c>
      <c r="K37" s="6">
        <v>207</v>
      </c>
      <c r="L37" s="9">
        <v>1</v>
      </c>
      <c r="M37" s="9">
        <v>2</v>
      </c>
      <c r="N37" s="9">
        <v>2</v>
      </c>
      <c r="O37" s="9">
        <v>2</v>
      </c>
      <c r="P37" s="9">
        <v>4</v>
      </c>
      <c r="Q37" s="9">
        <v>3</v>
      </c>
      <c r="R37" s="9">
        <v>2</v>
      </c>
      <c r="S37" s="9">
        <v>4</v>
      </c>
      <c r="T37" s="9">
        <v>3</v>
      </c>
      <c r="U37" s="9">
        <v>3</v>
      </c>
      <c r="V37">
        <f t="shared" si="2"/>
        <v>1</v>
      </c>
      <c r="W37">
        <f t="shared" si="5"/>
        <v>0</v>
      </c>
      <c r="X37">
        <f t="shared" si="3"/>
        <v>1</v>
      </c>
      <c r="Y37">
        <f t="shared" si="4"/>
        <v>2</v>
      </c>
      <c r="Z37">
        <f t="shared" si="6"/>
        <v>0</v>
      </c>
    </row>
    <row r="38" spans="1:26" ht="13.5">
      <c r="A38" s="5">
        <v>37</v>
      </c>
      <c r="B38" s="6">
        <v>2</v>
      </c>
      <c r="C38" s="6">
        <v>65</v>
      </c>
      <c r="D38" s="6">
        <v>165.8</v>
      </c>
      <c r="E38" s="6">
        <v>63</v>
      </c>
      <c r="F38" s="6"/>
      <c r="G38" s="7">
        <f t="shared" si="0"/>
        <v>22.9</v>
      </c>
      <c r="H38" s="6">
        <v>143</v>
      </c>
      <c r="I38" s="6">
        <v>95</v>
      </c>
      <c r="J38" s="6">
        <f t="shared" si="1"/>
        <v>3</v>
      </c>
      <c r="K38" s="6">
        <v>293</v>
      </c>
      <c r="L38" s="9">
        <v>2</v>
      </c>
      <c r="M38" s="9">
        <v>1</v>
      </c>
      <c r="N38" s="9">
        <v>1</v>
      </c>
      <c r="O38" s="9">
        <v>3</v>
      </c>
      <c r="P38" s="9">
        <v>3</v>
      </c>
      <c r="Q38" s="9">
        <v>2</v>
      </c>
      <c r="R38" s="9">
        <v>1</v>
      </c>
      <c r="S38" s="9">
        <v>4</v>
      </c>
      <c r="T38" s="9">
        <v>1</v>
      </c>
      <c r="U38" s="9">
        <v>2</v>
      </c>
      <c r="V38">
        <f t="shared" si="2"/>
        <v>1</v>
      </c>
      <c r="W38">
        <f t="shared" si="5"/>
        <v>1</v>
      </c>
      <c r="X38">
        <f t="shared" si="3"/>
        <v>1</v>
      </c>
      <c r="Y38">
        <f t="shared" si="4"/>
        <v>3</v>
      </c>
      <c r="Z38">
        <f t="shared" si="6"/>
        <v>0</v>
      </c>
    </row>
    <row r="39" spans="1:26" ht="13.5">
      <c r="A39" s="5">
        <v>38</v>
      </c>
      <c r="B39" s="6">
        <v>2</v>
      </c>
      <c r="C39" s="6">
        <v>57</v>
      </c>
      <c r="D39" s="6">
        <v>148.6</v>
      </c>
      <c r="E39" s="6">
        <v>50.6</v>
      </c>
      <c r="F39" s="6"/>
      <c r="G39" s="7">
        <f t="shared" si="0"/>
        <v>22.9</v>
      </c>
      <c r="H39" s="6">
        <v>115</v>
      </c>
      <c r="I39" s="6">
        <v>65</v>
      </c>
      <c r="J39" s="6">
        <f t="shared" si="1"/>
        <v>1</v>
      </c>
      <c r="K39" s="6">
        <v>231</v>
      </c>
      <c r="L39" s="9">
        <v>2</v>
      </c>
      <c r="M39" s="9">
        <v>1</v>
      </c>
      <c r="N39" s="9">
        <v>1</v>
      </c>
      <c r="O39" s="9">
        <v>3</v>
      </c>
      <c r="P39" s="9">
        <v>3</v>
      </c>
      <c r="Q39" s="9">
        <v>5</v>
      </c>
      <c r="R39" s="9">
        <v>5</v>
      </c>
      <c r="S39" s="9">
        <v>4</v>
      </c>
      <c r="T39" s="9">
        <v>2</v>
      </c>
      <c r="U39" s="9">
        <v>1</v>
      </c>
      <c r="V39">
        <f t="shared" si="2"/>
        <v>0</v>
      </c>
      <c r="W39">
        <f t="shared" si="5"/>
        <v>1</v>
      </c>
      <c r="X39">
        <f t="shared" si="3"/>
        <v>0</v>
      </c>
      <c r="Y39">
        <f t="shared" si="4"/>
        <v>1</v>
      </c>
      <c r="Z39">
        <f t="shared" si="6"/>
        <v>0</v>
      </c>
    </row>
    <row r="40" spans="1:26" ht="13.5">
      <c r="A40" s="5">
        <v>39</v>
      </c>
      <c r="B40" s="6">
        <v>2</v>
      </c>
      <c r="C40" s="6">
        <v>31</v>
      </c>
      <c r="D40" s="6">
        <v>152.6</v>
      </c>
      <c r="E40" s="6">
        <v>53.4</v>
      </c>
      <c r="F40" s="6"/>
      <c r="G40" s="7">
        <f t="shared" si="0"/>
        <v>22.9</v>
      </c>
      <c r="H40" s="6">
        <v>113</v>
      </c>
      <c r="I40" s="6">
        <v>71</v>
      </c>
      <c r="J40" s="6">
        <f t="shared" si="1"/>
        <v>1</v>
      </c>
      <c r="K40" s="6">
        <v>210</v>
      </c>
      <c r="L40" s="9">
        <v>1</v>
      </c>
      <c r="M40" s="9">
        <v>1</v>
      </c>
      <c r="N40" s="9">
        <v>1</v>
      </c>
      <c r="O40" s="9">
        <v>3</v>
      </c>
      <c r="P40" s="9">
        <v>3</v>
      </c>
      <c r="Q40" s="9">
        <v>5</v>
      </c>
      <c r="R40" s="9">
        <v>5</v>
      </c>
      <c r="S40" s="9">
        <v>3</v>
      </c>
      <c r="T40" s="9">
        <v>2</v>
      </c>
      <c r="U40" s="9">
        <v>1</v>
      </c>
      <c r="V40">
        <f t="shared" si="2"/>
        <v>0</v>
      </c>
      <c r="W40">
        <f t="shared" si="5"/>
        <v>0</v>
      </c>
      <c r="X40">
        <f t="shared" si="3"/>
        <v>0</v>
      </c>
      <c r="Y40">
        <f t="shared" si="4"/>
        <v>0</v>
      </c>
      <c r="Z40">
        <f t="shared" si="6"/>
        <v>0</v>
      </c>
    </row>
    <row r="41" spans="1:26" ht="13.5">
      <c r="A41" s="5">
        <v>40</v>
      </c>
      <c r="B41" s="6">
        <v>1</v>
      </c>
      <c r="C41" s="6">
        <v>54</v>
      </c>
      <c r="D41" s="6">
        <v>150.8</v>
      </c>
      <c r="E41" s="6">
        <v>68</v>
      </c>
      <c r="F41" s="6">
        <v>66</v>
      </c>
      <c r="G41" s="7">
        <f t="shared" si="0"/>
        <v>29.9</v>
      </c>
      <c r="H41" s="6">
        <v>153</v>
      </c>
      <c r="I41" s="6">
        <v>84</v>
      </c>
      <c r="J41" s="6">
        <f t="shared" si="1"/>
        <v>2</v>
      </c>
      <c r="K41" s="6">
        <v>188</v>
      </c>
      <c r="L41" s="9">
        <v>3</v>
      </c>
      <c r="M41" s="9">
        <v>1</v>
      </c>
      <c r="N41" s="9">
        <v>2</v>
      </c>
      <c r="O41" s="9">
        <v>5</v>
      </c>
      <c r="P41" s="9">
        <v>3</v>
      </c>
      <c r="Q41" s="9">
        <v>5</v>
      </c>
      <c r="R41" s="9">
        <v>5</v>
      </c>
      <c r="S41" s="9">
        <v>2</v>
      </c>
      <c r="T41" s="9">
        <v>2</v>
      </c>
      <c r="U41" s="9">
        <v>1</v>
      </c>
      <c r="V41">
        <f t="shared" si="2"/>
        <v>1</v>
      </c>
      <c r="W41">
        <f t="shared" si="5"/>
        <v>0</v>
      </c>
      <c r="X41">
        <f t="shared" si="3"/>
        <v>0</v>
      </c>
      <c r="Y41">
        <f t="shared" si="4"/>
        <v>1</v>
      </c>
      <c r="Z41">
        <f t="shared" si="6"/>
        <v>0</v>
      </c>
    </row>
    <row r="42" spans="1:26" ht="13.5">
      <c r="A42" s="5">
        <v>41</v>
      </c>
      <c r="B42" s="6">
        <v>1</v>
      </c>
      <c r="C42" s="6">
        <v>56</v>
      </c>
      <c r="D42" s="6">
        <v>147.2</v>
      </c>
      <c r="E42" s="6">
        <v>64.3</v>
      </c>
      <c r="F42" s="6">
        <v>61</v>
      </c>
      <c r="G42" s="7">
        <f t="shared" si="0"/>
        <v>29.7</v>
      </c>
      <c r="H42" s="6">
        <v>121</v>
      </c>
      <c r="I42" s="6">
        <v>73</v>
      </c>
      <c r="J42" s="6">
        <f t="shared" si="1"/>
        <v>1</v>
      </c>
      <c r="K42" s="6">
        <v>235</v>
      </c>
      <c r="L42" s="9">
        <v>1</v>
      </c>
      <c r="M42" s="9">
        <v>2</v>
      </c>
      <c r="N42" s="9">
        <v>2</v>
      </c>
      <c r="O42" s="9">
        <v>1</v>
      </c>
      <c r="P42" s="9">
        <v>1</v>
      </c>
      <c r="Q42" s="9">
        <v>5</v>
      </c>
      <c r="R42" s="9">
        <v>5</v>
      </c>
      <c r="S42" s="9">
        <v>4</v>
      </c>
      <c r="T42" s="9">
        <v>1</v>
      </c>
      <c r="U42" s="9">
        <v>2</v>
      </c>
      <c r="V42">
        <f t="shared" si="2"/>
        <v>0</v>
      </c>
      <c r="W42">
        <f t="shared" si="5"/>
        <v>1</v>
      </c>
      <c r="X42">
        <f t="shared" si="3"/>
        <v>0</v>
      </c>
      <c r="Y42">
        <f t="shared" si="4"/>
        <v>1</v>
      </c>
      <c r="Z42">
        <f t="shared" si="6"/>
        <v>0</v>
      </c>
    </row>
    <row r="43" spans="1:26" ht="13.5">
      <c r="A43" s="5">
        <v>42</v>
      </c>
      <c r="B43" s="6">
        <v>1</v>
      </c>
      <c r="C43" s="6">
        <v>58</v>
      </c>
      <c r="D43" s="6">
        <v>140.7</v>
      </c>
      <c r="E43" s="6">
        <v>58</v>
      </c>
      <c r="F43" s="6">
        <v>59</v>
      </c>
      <c r="G43" s="7">
        <f t="shared" si="0"/>
        <v>29.3</v>
      </c>
      <c r="H43" s="6">
        <v>137</v>
      </c>
      <c r="I43" s="6">
        <v>80</v>
      </c>
      <c r="J43" s="6">
        <f t="shared" si="1"/>
        <v>1</v>
      </c>
      <c r="K43" s="6">
        <v>246</v>
      </c>
      <c r="L43" s="9">
        <v>1</v>
      </c>
      <c r="M43" s="9">
        <v>1</v>
      </c>
      <c r="N43" s="9" t="s">
        <v>28</v>
      </c>
      <c r="O43" s="9">
        <v>3</v>
      </c>
      <c r="P43" s="9">
        <v>3</v>
      </c>
      <c r="Q43" s="9">
        <v>5</v>
      </c>
      <c r="R43" s="9">
        <v>5</v>
      </c>
      <c r="S43" s="9">
        <v>3</v>
      </c>
      <c r="T43" s="9">
        <v>1</v>
      </c>
      <c r="U43" s="9">
        <v>1</v>
      </c>
      <c r="V43">
        <f t="shared" si="2"/>
        <v>0</v>
      </c>
      <c r="W43">
        <f t="shared" si="5"/>
        <v>1</v>
      </c>
      <c r="X43">
        <f t="shared" si="3"/>
        <v>0</v>
      </c>
      <c r="Y43">
        <f t="shared" si="4"/>
        <v>1</v>
      </c>
      <c r="Z43">
        <f t="shared" si="6"/>
        <v>0</v>
      </c>
    </row>
    <row r="44" spans="1:26" ht="13.5">
      <c r="A44" s="5">
        <v>43</v>
      </c>
      <c r="B44" s="6">
        <v>2</v>
      </c>
      <c r="C44" s="6">
        <v>50</v>
      </c>
      <c r="D44" s="6">
        <v>155.9</v>
      </c>
      <c r="E44" s="6">
        <v>55.7</v>
      </c>
      <c r="F44" s="6"/>
      <c r="G44" s="7">
        <f t="shared" si="0"/>
        <v>22.9</v>
      </c>
      <c r="H44" s="6">
        <v>109</v>
      </c>
      <c r="I44" s="6">
        <v>66</v>
      </c>
      <c r="J44" s="6">
        <f t="shared" si="1"/>
        <v>1</v>
      </c>
      <c r="K44" s="6">
        <v>228</v>
      </c>
      <c r="L44" s="9">
        <v>1</v>
      </c>
      <c r="M44" s="9">
        <v>1</v>
      </c>
      <c r="N44" s="9">
        <v>1</v>
      </c>
      <c r="O44" s="9">
        <v>3</v>
      </c>
      <c r="P44" s="9">
        <v>4</v>
      </c>
      <c r="Q44" s="9">
        <v>5</v>
      </c>
      <c r="R44" s="9">
        <v>5</v>
      </c>
      <c r="S44" s="9">
        <v>1</v>
      </c>
      <c r="T44" s="9">
        <v>1</v>
      </c>
      <c r="U44" s="9">
        <v>2</v>
      </c>
      <c r="V44">
        <f t="shared" si="2"/>
        <v>0</v>
      </c>
      <c r="W44">
        <f t="shared" si="5"/>
        <v>0</v>
      </c>
      <c r="X44">
        <f t="shared" si="3"/>
        <v>0</v>
      </c>
      <c r="Y44">
        <f t="shared" si="4"/>
        <v>0</v>
      </c>
      <c r="Z44">
        <f t="shared" si="6"/>
        <v>0</v>
      </c>
    </row>
    <row r="45" spans="1:26" ht="13.5">
      <c r="A45" s="5">
        <v>44</v>
      </c>
      <c r="B45" s="6">
        <v>2</v>
      </c>
      <c r="C45" s="6">
        <v>58</v>
      </c>
      <c r="D45" s="6">
        <v>165.1</v>
      </c>
      <c r="E45" s="6">
        <v>62.3</v>
      </c>
      <c r="F45" s="6"/>
      <c r="G45" s="7">
        <f t="shared" si="0"/>
        <v>22.9</v>
      </c>
      <c r="H45" s="6">
        <v>109</v>
      </c>
      <c r="I45" s="6">
        <v>60</v>
      </c>
      <c r="J45" s="6">
        <f t="shared" si="1"/>
        <v>1</v>
      </c>
      <c r="K45" s="6">
        <v>181</v>
      </c>
      <c r="L45" s="9">
        <v>1</v>
      </c>
      <c r="M45" s="9">
        <v>1</v>
      </c>
      <c r="N45" s="9">
        <v>2</v>
      </c>
      <c r="O45" s="9">
        <v>3</v>
      </c>
      <c r="P45" s="9">
        <v>1</v>
      </c>
      <c r="Q45" s="9">
        <v>5</v>
      </c>
      <c r="R45" s="9">
        <v>5</v>
      </c>
      <c r="S45" s="9">
        <v>4</v>
      </c>
      <c r="T45" s="9">
        <v>3</v>
      </c>
      <c r="U45" s="9">
        <v>2</v>
      </c>
      <c r="V45">
        <f t="shared" si="2"/>
        <v>0</v>
      </c>
      <c r="W45">
        <f t="shared" si="5"/>
        <v>0</v>
      </c>
      <c r="X45">
        <f t="shared" si="3"/>
        <v>0</v>
      </c>
      <c r="Y45">
        <f t="shared" si="4"/>
        <v>0</v>
      </c>
      <c r="Z45">
        <f t="shared" si="6"/>
        <v>0</v>
      </c>
    </row>
    <row r="46" spans="1:26" ht="13.5">
      <c r="A46" s="5">
        <v>45</v>
      </c>
      <c r="B46" s="6">
        <v>2</v>
      </c>
      <c r="C46" s="6">
        <v>57</v>
      </c>
      <c r="D46" s="6">
        <v>156</v>
      </c>
      <c r="E46" s="6">
        <v>55.8</v>
      </c>
      <c r="F46" s="6"/>
      <c r="G46" s="7">
        <f t="shared" si="0"/>
        <v>22.9</v>
      </c>
      <c r="H46" s="6">
        <v>136</v>
      </c>
      <c r="I46" s="6">
        <v>87</v>
      </c>
      <c r="J46" s="6">
        <f t="shared" si="1"/>
        <v>1</v>
      </c>
      <c r="K46" s="6">
        <v>255</v>
      </c>
      <c r="L46" s="9">
        <v>1</v>
      </c>
      <c r="M46" s="9">
        <v>1</v>
      </c>
      <c r="N46" s="9">
        <v>1</v>
      </c>
      <c r="O46" s="9">
        <v>3</v>
      </c>
      <c r="P46" s="9">
        <v>2</v>
      </c>
      <c r="Q46" s="9">
        <v>5</v>
      </c>
      <c r="R46" s="9">
        <v>5</v>
      </c>
      <c r="S46" s="9">
        <v>4</v>
      </c>
      <c r="T46" s="9">
        <v>1</v>
      </c>
      <c r="U46" s="9">
        <v>2</v>
      </c>
      <c r="V46">
        <f t="shared" si="2"/>
        <v>0</v>
      </c>
      <c r="W46">
        <f t="shared" si="5"/>
        <v>1</v>
      </c>
      <c r="X46">
        <f t="shared" si="3"/>
        <v>0</v>
      </c>
      <c r="Y46">
        <f t="shared" si="4"/>
        <v>1</v>
      </c>
      <c r="Z46">
        <f t="shared" si="6"/>
        <v>0</v>
      </c>
    </row>
    <row r="47" spans="1:26" ht="13.5">
      <c r="A47" s="5">
        <v>46</v>
      </c>
      <c r="B47" s="6">
        <v>2</v>
      </c>
      <c r="C47" s="6">
        <v>56</v>
      </c>
      <c r="D47" s="6">
        <v>165.4</v>
      </c>
      <c r="E47" s="6">
        <v>62.5</v>
      </c>
      <c r="F47" s="6"/>
      <c r="G47" s="7">
        <f t="shared" si="0"/>
        <v>22.8</v>
      </c>
      <c r="H47" s="6">
        <v>129</v>
      </c>
      <c r="I47" s="6">
        <v>72</v>
      </c>
      <c r="J47" s="6">
        <f t="shared" si="1"/>
        <v>1</v>
      </c>
      <c r="K47" s="6">
        <v>192</v>
      </c>
      <c r="L47" s="9">
        <v>2</v>
      </c>
      <c r="M47" s="9">
        <v>2</v>
      </c>
      <c r="N47" s="9">
        <v>3</v>
      </c>
      <c r="O47" s="9">
        <v>3</v>
      </c>
      <c r="P47" s="9">
        <v>4</v>
      </c>
      <c r="Q47" s="9">
        <v>2</v>
      </c>
      <c r="R47" s="9">
        <v>5</v>
      </c>
      <c r="S47" s="9">
        <v>3</v>
      </c>
      <c r="T47" s="9">
        <v>1</v>
      </c>
      <c r="U47" s="9">
        <v>1</v>
      </c>
      <c r="V47">
        <f t="shared" si="2"/>
        <v>0</v>
      </c>
      <c r="W47">
        <f t="shared" si="5"/>
        <v>0</v>
      </c>
      <c r="X47">
        <f t="shared" si="3"/>
        <v>1</v>
      </c>
      <c r="Y47">
        <f t="shared" si="4"/>
        <v>1</v>
      </c>
      <c r="Z47">
        <f t="shared" si="6"/>
        <v>0</v>
      </c>
    </row>
    <row r="48" spans="1:26" ht="13.5">
      <c r="A48" s="5">
        <v>47</v>
      </c>
      <c r="B48" s="6">
        <v>2</v>
      </c>
      <c r="C48" s="6">
        <v>40</v>
      </c>
      <c r="D48" s="6">
        <v>161.1</v>
      </c>
      <c r="E48" s="6">
        <v>59.2</v>
      </c>
      <c r="F48" s="6"/>
      <c r="G48" s="7">
        <f t="shared" si="0"/>
        <v>22.8</v>
      </c>
      <c r="H48" s="6">
        <v>142</v>
      </c>
      <c r="I48" s="6">
        <v>84</v>
      </c>
      <c r="J48" s="6">
        <f t="shared" si="1"/>
        <v>2</v>
      </c>
      <c r="K48" s="6">
        <v>185</v>
      </c>
      <c r="L48" s="9">
        <v>1</v>
      </c>
      <c r="M48" s="9">
        <v>1</v>
      </c>
      <c r="N48" s="9">
        <v>1</v>
      </c>
      <c r="O48" s="9">
        <v>3</v>
      </c>
      <c r="P48" s="9">
        <v>3</v>
      </c>
      <c r="Q48" s="9">
        <v>5</v>
      </c>
      <c r="R48" s="9">
        <v>3</v>
      </c>
      <c r="S48" s="9">
        <v>1</v>
      </c>
      <c r="T48" s="9">
        <v>1</v>
      </c>
      <c r="U48" s="9">
        <v>1</v>
      </c>
      <c r="V48">
        <f t="shared" si="2"/>
        <v>1</v>
      </c>
      <c r="W48">
        <f t="shared" si="5"/>
        <v>0</v>
      </c>
      <c r="X48">
        <f t="shared" si="3"/>
        <v>0</v>
      </c>
      <c r="Y48">
        <f t="shared" si="4"/>
        <v>1</v>
      </c>
      <c r="Z48">
        <f t="shared" si="6"/>
        <v>0</v>
      </c>
    </row>
    <row r="49" spans="1:26" ht="13.5">
      <c r="A49" s="5">
        <v>48</v>
      </c>
      <c r="B49" s="6">
        <v>2</v>
      </c>
      <c r="C49" s="6">
        <v>65</v>
      </c>
      <c r="D49" s="6">
        <v>173.4</v>
      </c>
      <c r="E49" s="6">
        <v>68.4</v>
      </c>
      <c r="F49" s="6"/>
      <c r="G49" s="7">
        <f t="shared" si="0"/>
        <v>22.7</v>
      </c>
      <c r="H49" s="6">
        <v>130</v>
      </c>
      <c r="I49" s="6">
        <v>69</v>
      </c>
      <c r="J49" s="6">
        <f t="shared" si="1"/>
        <v>1</v>
      </c>
      <c r="K49" s="6">
        <v>190</v>
      </c>
      <c r="L49" s="9">
        <v>2</v>
      </c>
      <c r="M49" s="9">
        <v>1</v>
      </c>
      <c r="N49" s="9">
        <v>3</v>
      </c>
      <c r="O49" s="9">
        <v>2</v>
      </c>
      <c r="P49" s="9">
        <v>4</v>
      </c>
      <c r="Q49" s="9">
        <v>2</v>
      </c>
      <c r="R49" s="9">
        <v>2</v>
      </c>
      <c r="S49" s="9">
        <v>4</v>
      </c>
      <c r="T49" s="9">
        <v>3</v>
      </c>
      <c r="U49" s="9">
        <v>1</v>
      </c>
      <c r="V49">
        <f t="shared" si="2"/>
        <v>0</v>
      </c>
      <c r="W49">
        <f t="shared" si="5"/>
        <v>0</v>
      </c>
      <c r="X49">
        <f t="shared" si="3"/>
        <v>1</v>
      </c>
      <c r="Y49">
        <f t="shared" si="4"/>
        <v>1</v>
      </c>
      <c r="Z49">
        <f t="shared" si="6"/>
        <v>0</v>
      </c>
    </row>
    <row r="50" spans="1:26" ht="13.5">
      <c r="A50" s="5">
        <v>49</v>
      </c>
      <c r="B50" s="6">
        <v>1</v>
      </c>
      <c r="C50" s="6">
        <v>56</v>
      </c>
      <c r="D50" s="6">
        <v>156.4</v>
      </c>
      <c r="E50" s="6">
        <v>71.4</v>
      </c>
      <c r="F50" s="6">
        <v>70</v>
      </c>
      <c r="G50" s="7">
        <f t="shared" si="0"/>
        <v>29.2</v>
      </c>
      <c r="H50" s="6">
        <v>130</v>
      </c>
      <c r="I50" s="6">
        <v>68</v>
      </c>
      <c r="J50" s="6">
        <f t="shared" si="1"/>
        <v>1</v>
      </c>
      <c r="K50" s="6">
        <v>225</v>
      </c>
      <c r="L50" s="9">
        <v>1</v>
      </c>
      <c r="M50" s="9">
        <v>1</v>
      </c>
      <c r="N50" s="9">
        <v>2</v>
      </c>
      <c r="O50" s="9">
        <v>4</v>
      </c>
      <c r="P50" s="9">
        <v>4</v>
      </c>
      <c r="Q50" s="9">
        <v>5</v>
      </c>
      <c r="R50" s="9">
        <v>5</v>
      </c>
      <c r="S50" s="9">
        <v>4</v>
      </c>
      <c r="T50" s="9">
        <v>2</v>
      </c>
      <c r="U50" s="9">
        <v>1</v>
      </c>
      <c r="V50">
        <f t="shared" si="2"/>
        <v>0</v>
      </c>
      <c r="W50">
        <f t="shared" si="5"/>
        <v>0</v>
      </c>
      <c r="X50">
        <f t="shared" si="3"/>
        <v>0</v>
      </c>
      <c r="Y50">
        <f t="shared" si="4"/>
        <v>0</v>
      </c>
      <c r="Z50">
        <f t="shared" si="6"/>
        <v>0</v>
      </c>
    </row>
    <row r="51" spans="1:26" ht="13.5">
      <c r="A51" s="5">
        <v>50</v>
      </c>
      <c r="B51" s="6">
        <v>2</v>
      </c>
      <c r="C51" s="6">
        <v>61</v>
      </c>
      <c r="D51" s="6">
        <v>156.4</v>
      </c>
      <c r="E51" s="6">
        <v>55.6</v>
      </c>
      <c r="F51" s="6"/>
      <c r="G51" s="7">
        <f t="shared" si="0"/>
        <v>22.7</v>
      </c>
      <c r="H51" s="6">
        <v>117</v>
      </c>
      <c r="I51" s="6">
        <v>69</v>
      </c>
      <c r="J51" s="6">
        <f t="shared" si="1"/>
        <v>1</v>
      </c>
      <c r="K51" s="6">
        <v>200</v>
      </c>
      <c r="L51" s="9">
        <v>1</v>
      </c>
      <c r="M51" s="9">
        <v>1</v>
      </c>
      <c r="N51" s="9">
        <v>1</v>
      </c>
      <c r="O51" s="9">
        <v>1</v>
      </c>
      <c r="P51" s="9">
        <v>3</v>
      </c>
      <c r="Q51" s="9">
        <v>2</v>
      </c>
      <c r="R51" s="9">
        <v>5</v>
      </c>
      <c r="S51" s="9">
        <v>1</v>
      </c>
      <c r="T51" s="9">
        <v>1</v>
      </c>
      <c r="U51" s="9">
        <v>2</v>
      </c>
      <c r="V51">
        <f t="shared" si="2"/>
        <v>0</v>
      </c>
      <c r="W51">
        <f t="shared" si="5"/>
        <v>0</v>
      </c>
      <c r="X51">
        <f t="shared" si="3"/>
        <v>1</v>
      </c>
      <c r="Y51">
        <f t="shared" si="4"/>
        <v>1</v>
      </c>
      <c r="Z51">
        <f t="shared" si="6"/>
        <v>0</v>
      </c>
    </row>
    <row r="52" spans="1:26" ht="13.5">
      <c r="A52" s="5">
        <v>51</v>
      </c>
      <c r="B52" s="6">
        <v>2</v>
      </c>
      <c r="C52" s="6">
        <v>69</v>
      </c>
      <c r="D52" s="6">
        <v>149</v>
      </c>
      <c r="E52" s="6">
        <v>50.4</v>
      </c>
      <c r="F52" s="6"/>
      <c r="G52" s="7">
        <f t="shared" si="0"/>
        <v>22.7</v>
      </c>
      <c r="H52" s="6">
        <v>120</v>
      </c>
      <c r="I52" s="6">
        <v>68</v>
      </c>
      <c r="J52" s="6">
        <f t="shared" si="1"/>
        <v>1</v>
      </c>
      <c r="K52" s="6">
        <v>213</v>
      </c>
      <c r="L52" s="9">
        <v>1</v>
      </c>
      <c r="M52" s="9">
        <v>2</v>
      </c>
      <c r="N52" s="9">
        <v>1</v>
      </c>
      <c r="O52" s="9">
        <v>1</v>
      </c>
      <c r="P52" s="9">
        <v>3</v>
      </c>
      <c r="Q52" s="9">
        <v>5</v>
      </c>
      <c r="R52" s="9">
        <v>5</v>
      </c>
      <c r="S52" s="9">
        <v>4</v>
      </c>
      <c r="T52" s="9">
        <v>1</v>
      </c>
      <c r="U52" s="9">
        <v>1</v>
      </c>
      <c r="V52">
        <f t="shared" si="2"/>
        <v>0</v>
      </c>
      <c r="W52">
        <f t="shared" si="5"/>
        <v>0</v>
      </c>
      <c r="X52">
        <f t="shared" si="3"/>
        <v>0</v>
      </c>
      <c r="Y52">
        <f t="shared" si="4"/>
        <v>0</v>
      </c>
      <c r="Z52">
        <f t="shared" si="6"/>
        <v>0</v>
      </c>
    </row>
    <row r="53" spans="1:26" ht="13.5">
      <c r="A53" s="5">
        <v>52</v>
      </c>
      <c r="B53" s="6">
        <v>2</v>
      </c>
      <c r="C53" s="6">
        <v>64</v>
      </c>
      <c r="D53" s="6">
        <v>146.6</v>
      </c>
      <c r="E53" s="6">
        <v>48.8</v>
      </c>
      <c r="F53" s="6"/>
      <c r="G53" s="7">
        <f t="shared" si="0"/>
        <v>22.7</v>
      </c>
      <c r="H53" s="6">
        <v>93</v>
      </c>
      <c r="I53" s="6">
        <v>60</v>
      </c>
      <c r="J53" s="6">
        <f t="shared" si="1"/>
        <v>1</v>
      </c>
      <c r="K53" s="6">
        <v>164</v>
      </c>
      <c r="L53" s="9">
        <v>1</v>
      </c>
      <c r="M53" s="9">
        <v>2</v>
      </c>
      <c r="N53" s="9">
        <v>2</v>
      </c>
      <c r="O53" s="9">
        <v>3</v>
      </c>
      <c r="P53" s="9">
        <v>3</v>
      </c>
      <c r="Q53" s="9">
        <v>5</v>
      </c>
      <c r="R53" s="9">
        <v>5</v>
      </c>
      <c r="S53" s="9">
        <v>4</v>
      </c>
      <c r="T53" s="9">
        <v>2</v>
      </c>
      <c r="U53" s="9">
        <v>1</v>
      </c>
      <c r="V53">
        <f t="shared" si="2"/>
        <v>0</v>
      </c>
      <c r="W53">
        <f t="shared" si="5"/>
        <v>0</v>
      </c>
      <c r="X53">
        <f t="shared" si="3"/>
        <v>0</v>
      </c>
      <c r="Y53">
        <f t="shared" si="4"/>
        <v>0</v>
      </c>
      <c r="Z53">
        <f t="shared" si="6"/>
        <v>0</v>
      </c>
    </row>
    <row r="54" spans="1:26" ht="13.5">
      <c r="A54" s="5">
        <v>53</v>
      </c>
      <c r="B54" s="6">
        <v>2</v>
      </c>
      <c r="C54" s="6">
        <v>65</v>
      </c>
      <c r="D54" s="6">
        <v>162.2</v>
      </c>
      <c r="E54" s="6">
        <v>59.5</v>
      </c>
      <c r="F54" s="6"/>
      <c r="G54" s="7">
        <f t="shared" si="0"/>
        <v>22.6</v>
      </c>
      <c r="H54" s="6">
        <v>139</v>
      </c>
      <c r="I54" s="6">
        <v>80</v>
      </c>
      <c r="J54" s="6">
        <f t="shared" si="1"/>
        <v>1</v>
      </c>
      <c r="K54" s="6">
        <v>159</v>
      </c>
      <c r="L54" s="9">
        <v>1</v>
      </c>
      <c r="M54" s="9">
        <v>2</v>
      </c>
      <c r="N54" s="9">
        <v>1</v>
      </c>
      <c r="O54" s="9">
        <v>5</v>
      </c>
      <c r="P54" s="9">
        <v>3</v>
      </c>
      <c r="Q54" s="9">
        <v>1</v>
      </c>
      <c r="R54" s="9">
        <v>2</v>
      </c>
      <c r="S54" s="9">
        <v>2</v>
      </c>
      <c r="T54" s="9">
        <v>1</v>
      </c>
      <c r="U54" s="9">
        <v>2</v>
      </c>
      <c r="V54">
        <f t="shared" si="2"/>
        <v>0</v>
      </c>
      <c r="W54">
        <f t="shared" si="5"/>
        <v>0</v>
      </c>
      <c r="X54">
        <f t="shared" si="3"/>
        <v>1</v>
      </c>
      <c r="Y54">
        <f t="shared" si="4"/>
        <v>1</v>
      </c>
      <c r="Z54">
        <f t="shared" si="6"/>
        <v>0</v>
      </c>
    </row>
    <row r="55" spans="1:26" ht="13.5">
      <c r="A55" s="5">
        <v>54</v>
      </c>
      <c r="B55" s="6">
        <v>1</v>
      </c>
      <c r="C55" s="6">
        <v>51</v>
      </c>
      <c r="D55" s="6">
        <v>161.4</v>
      </c>
      <c r="E55" s="6">
        <v>74.5</v>
      </c>
      <c r="F55" s="6">
        <v>68</v>
      </c>
      <c r="G55" s="7">
        <f t="shared" si="0"/>
        <v>28.6</v>
      </c>
      <c r="H55" s="6">
        <v>137</v>
      </c>
      <c r="I55" s="6">
        <v>82</v>
      </c>
      <c r="J55" s="6">
        <f t="shared" si="1"/>
        <v>1</v>
      </c>
      <c r="K55" s="6">
        <v>265</v>
      </c>
      <c r="L55" s="9">
        <v>1</v>
      </c>
      <c r="M55" s="9">
        <v>1</v>
      </c>
      <c r="N55" s="9">
        <v>3</v>
      </c>
      <c r="O55" s="9">
        <v>2</v>
      </c>
      <c r="P55" s="9">
        <v>1</v>
      </c>
      <c r="Q55" s="9">
        <v>1</v>
      </c>
      <c r="R55" s="9">
        <v>3</v>
      </c>
      <c r="S55" s="9">
        <v>4</v>
      </c>
      <c r="T55" s="9">
        <v>1</v>
      </c>
      <c r="U55" s="9">
        <v>4</v>
      </c>
      <c r="V55">
        <f t="shared" si="2"/>
        <v>0</v>
      </c>
      <c r="W55">
        <f t="shared" si="5"/>
        <v>1</v>
      </c>
      <c r="X55">
        <f t="shared" si="3"/>
        <v>1</v>
      </c>
      <c r="Y55">
        <f t="shared" si="4"/>
        <v>2</v>
      </c>
      <c r="Z55">
        <f t="shared" si="6"/>
        <v>1</v>
      </c>
    </row>
    <row r="56" spans="1:26" ht="13.5">
      <c r="A56" s="5">
        <v>55</v>
      </c>
      <c r="B56" s="6">
        <v>2</v>
      </c>
      <c r="C56" s="6">
        <v>50</v>
      </c>
      <c r="D56" s="6">
        <v>166.1</v>
      </c>
      <c r="E56" s="6">
        <v>62.3</v>
      </c>
      <c r="F56" s="6"/>
      <c r="G56" s="7">
        <f t="shared" si="0"/>
        <v>22.6</v>
      </c>
      <c r="H56" s="6">
        <v>114</v>
      </c>
      <c r="I56" s="6">
        <v>68</v>
      </c>
      <c r="J56" s="6">
        <f t="shared" si="1"/>
        <v>1</v>
      </c>
      <c r="K56" s="6">
        <v>199</v>
      </c>
      <c r="L56" s="9">
        <v>1</v>
      </c>
      <c r="M56" s="9">
        <v>3</v>
      </c>
      <c r="N56" s="9">
        <v>3</v>
      </c>
      <c r="O56" s="9">
        <v>5</v>
      </c>
      <c r="P56" s="9">
        <v>2</v>
      </c>
      <c r="Q56" s="9">
        <v>2</v>
      </c>
      <c r="R56" s="9">
        <v>5</v>
      </c>
      <c r="S56" s="9">
        <v>3</v>
      </c>
      <c r="T56" s="9">
        <v>1</v>
      </c>
      <c r="U56" s="9">
        <v>1</v>
      </c>
      <c r="V56">
        <f t="shared" si="2"/>
        <v>0</v>
      </c>
      <c r="W56">
        <f t="shared" si="5"/>
        <v>0</v>
      </c>
      <c r="X56">
        <f t="shared" si="3"/>
        <v>1</v>
      </c>
      <c r="Y56">
        <f t="shared" si="4"/>
        <v>1</v>
      </c>
      <c r="Z56">
        <f t="shared" si="6"/>
        <v>0</v>
      </c>
    </row>
    <row r="57" spans="1:26" ht="13.5">
      <c r="A57" s="5">
        <v>56</v>
      </c>
      <c r="B57" s="6">
        <v>1</v>
      </c>
      <c r="C57" s="6">
        <v>63</v>
      </c>
      <c r="D57" s="6">
        <v>146.3</v>
      </c>
      <c r="E57" s="6">
        <v>61.2</v>
      </c>
      <c r="F57" s="6">
        <v>60</v>
      </c>
      <c r="G57" s="7">
        <f t="shared" si="0"/>
        <v>28.6</v>
      </c>
      <c r="H57" s="6">
        <v>146</v>
      </c>
      <c r="I57" s="6">
        <v>84</v>
      </c>
      <c r="J57" s="6">
        <f t="shared" si="1"/>
        <v>2</v>
      </c>
      <c r="K57" s="6">
        <v>272</v>
      </c>
      <c r="L57" s="9">
        <v>1</v>
      </c>
      <c r="M57" s="9">
        <v>2</v>
      </c>
      <c r="N57" s="9">
        <v>1</v>
      </c>
      <c r="O57" s="9">
        <v>4</v>
      </c>
      <c r="P57" s="9">
        <v>1</v>
      </c>
      <c r="Q57" s="9">
        <v>5</v>
      </c>
      <c r="R57" s="9">
        <v>5</v>
      </c>
      <c r="S57" s="9">
        <v>4</v>
      </c>
      <c r="T57" s="9">
        <v>1</v>
      </c>
      <c r="U57" s="9">
        <v>1</v>
      </c>
      <c r="V57">
        <f t="shared" si="2"/>
        <v>1</v>
      </c>
      <c r="W57">
        <f t="shared" si="5"/>
        <v>1</v>
      </c>
      <c r="X57">
        <f t="shared" si="3"/>
        <v>0</v>
      </c>
      <c r="Y57">
        <f t="shared" si="4"/>
        <v>2</v>
      </c>
      <c r="Z57">
        <f t="shared" si="6"/>
        <v>1</v>
      </c>
    </row>
    <row r="58" spans="1:26" ht="13.5">
      <c r="A58" s="5">
        <v>57</v>
      </c>
      <c r="B58" s="6">
        <v>1</v>
      </c>
      <c r="C58" s="6">
        <v>55</v>
      </c>
      <c r="D58" s="6">
        <v>164</v>
      </c>
      <c r="E58" s="6">
        <v>76.8</v>
      </c>
      <c r="F58" s="6">
        <v>76</v>
      </c>
      <c r="G58" s="7">
        <f t="shared" si="0"/>
        <v>28.6</v>
      </c>
      <c r="H58" s="6">
        <v>155</v>
      </c>
      <c r="I58" s="6">
        <v>89</v>
      </c>
      <c r="J58" s="6">
        <f t="shared" si="1"/>
        <v>2</v>
      </c>
      <c r="K58" s="6">
        <v>209</v>
      </c>
      <c r="L58" s="9">
        <v>1</v>
      </c>
      <c r="M58" s="9">
        <v>1</v>
      </c>
      <c r="N58" s="9">
        <v>3</v>
      </c>
      <c r="O58" s="9">
        <v>3</v>
      </c>
      <c r="P58" s="9">
        <v>3</v>
      </c>
      <c r="Q58" s="9">
        <v>5</v>
      </c>
      <c r="R58" s="9">
        <v>5</v>
      </c>
      <c r="S58" s="9">
        <v>1</v>
      </c>
      <c r="T58" s="9">
        <v>1</v>
      </c>
      <c r="U58" s="9">
        <v>1</v>
      </c>
      <c r="V58">
        <f t="shared" si="2"/>
        <v>1</v>
      </c>
      <c r="W58">
        <f t="shared" si="5"/>
        <v>0</v>
      </c>
      <c r="X58">
        <f t="shared" si="3"/>
        <v>0</v>
      </c>
      <c r="Y58">
        <f t="shared" si="4"/>
        <v>1</v>
      </c>
      <c r="Z58">
        <f t="shared" si="6"/>
        <v>0</v>
      </c>
    </row>
    <row r="59" spans="1:26" ht="13.5">
      <c r="A59" s="5">
        <v>58</v>
      </c>
      <c r="B59" s="6">
        <v>2</v>
      </c>
      <c r="C59" s="6">
        <v>57</v>
      </c>
      <c r="D59" s="6">
        <v>165.8</v>
      </c>
      <c r="E59" s="6">
        <v>62</v>
      </c>
      <c r="F59" s="6"/>
      <c r="G59" s="7">
        <f t="shared" si="0"/>
        <v>22.6</v>
      </c>
      <c r="H59" s="6">
        <v>113</v>
      </c>
      <c r="I59" s="6">
        <v>56</v>
      </c>
      <c r="J59" s="6">
        <f t="shared" si="1"/>
        <v>1</v>
      </c>
      <c r="K59" s="6">
        <v>189</v>
      </c>
      <c r="L59" s="9">
        <v>2</v>
      </c>
      <c r="M59" s="9">
        <v>1</v>
      </c>
      <c r="N59" s="9">
        <v>1</v>
      </c>
      <c r="O59" s="9">
        <v>3</v>
      </c>
      <c r="P59" s="9">
        <v>4</v>
      </c>
      <c r="Q59" s="9">
        <v>2</v>
      </c>
      <c r="R59" s="9">
        <v>5</v>
      </c>
      <c r="S59" s="9">
        <v>1</v>
      </c>
      <c r="T59" s="9">
        <v>2</v>
      </c>
      <c r="U59" s="9">
        <v>1</v>
      </c>
      <c r="V59">
        <f t="shared" si="2"/>
        <v>0</v>
      </c>
      <c r="W59">
        <f t="shared" si="5"/>
        <v>0</v>
      </c>
      <c r="X59">
        <f t="shared" si="3"/>
        <v>1</v>
      </c>
      <c r="Y59">
        <f t="shared" si="4"/>
        <v>1</v>
      </c>
      <c r="Z59">
        <f t="shared" si="6"/>
        <v>0</v>
      </c>
    </row>
    <row r="60" spans="1:26" ht="13.5">
      <c r="A60" s="5">
        <v>59</v>
      </c>
      <c r="B60" s="6">
        <v>1</v>
      </c>
      <c r="C60" s="6">
        <v>65</v>
      </c>
      <c r="D60" s="6">
        <v>150.8</v>
      </c>
      <c r="E60" s="6">
        <v>65</v>
      </c>
      <c r="F60" s="6">
        <v>66</v>
      </c>
      <c r="G60" s="7">
        <f t="shared" si="0"/>
        <v>28.6</v>
      </c>
      <c r="H60" s="6">
        <v>122</v>
      </c>
      <c r="I60" s="6">
        <v>73</v>
      </c>
      <c r="J60" s="6">
        <f t="shared" si="1"/>
        <v>1</v>
      </c>
      <c r="K60" s="6">
        <v>216</v>
      </c>
      <c r="L60" s="9">
        <v>1</v>
      </c>
      <c r="M60" s="9">
        <v>1</v>
      </c>
      <c r="N60" s="9">
        <v>1</v>
      </c>
      <c r="O60" s="9">
        <v>2</v>
      </c>
      <c r="P60" s="9">
        <v>3</v>
      </c>
      <c r="Q60" s="9">
        <v>5</v>
      </c>
      <c r="R60" s="9">
        <v>5</v>
      </c>
      <c r="S60" s="9">
        <v>4</v>
      </c>
      <c r="T60" s="9">
        <v>1</v>
      </c>
      <c r="U60" s="9">
        <v>2</v>
      </c>
      <c r="V60">
        <f t="shared" si="2"/>
        <v>0</v>
      </c>
      <c r="W60">
        <f t="shared" si="5"/>
        <v>0</v>
      </c>
      <c r="X60">
        <f t="shared" si="3"/>
        <v>0</v>
      </c>
      <c r="Y60">
        <f t="shared" si="4"/>
        <v>0</v>
      </c>
      <c r="Z60">
        <f t="shared" si="6"/>
        <v>0</v>
      </c>
    </row>
    <row r="61" spans="1:26" ht="13.5">
      <c r="A61" s="5">
        <v>60</v>
      </c>
      <c r="B61" s="6">
        <v>2</v>
      </c>
      <c r="C61" s="6">
        <v>60</v>
      </c>
      <c r="D61" s="6">
        <v>155.1</v>
      </c>
      <c r="E61" s="6">
        <v>54.4</v>
      </c>
      <c r="F61" s="6"/>
      <c r="G61" s="7">
        <f t="shared" si="0"/>
        <v>22.6</v>
      </c>
      <c r="H61" s="6">
        <v>111</v>
      </c>
      <c r="I61" s="6">
        <v>62</v>
      </c>
      <c r="J61" s="6">
        <f t="shared" si="1"/>
        <v>1</v>
      </c>
      <c r="K61" s="6">
        <v>206</v>
      </c>
      <c r="L61" s="9">
        <v>1</v>
      </c>
      <c r="M61" s="9">
        <v>1</v>
      </c>
      <c r="N61" s="9">
        <v>1</v>
      </c>
      <c r="O61" s="9">
        <v>3</v>
      </c>
      <c r="P61" s="9">
        <v>3</v>
      </c>
      <c r="Q61" s="9">
        <v>5</v>
      </c>
      <c r="R61" s="9">
        <v>3</v>
      </c>
      <c r="S61" s="9">
        <v>4</v>
      </c>
      <c r="T61" s="9">
        <v>2</v>
      </c>
      <c r="U61" s="9">
        <v>1</v>
      </c>
      <c r="V61">
        <f t="shared" si="2"/>
        <v>0</v>
      </c>
      <c r="W61">
        <f t="shared" si="5"/>
        <v>0</v>
      </c>
      <c r="X61">
        <f t="shared" si="3"/>
        <v>0</v>
      </c>
      <c r="Y61">
        <f t="shared" si="4"/>
        <v>0</v>
      </c>
      <c r="Z61">
        <f t="shared" si="6"/>
        <v>0</v>
      </c>
    </row>
    <row r="62" spans="1:26" ht="13.5">
      <c r="A62" s="5">
        <v>61</v>
      </c>
      <c r="B62" s="6">
        <v>1</v>
      </c>
      <c r="C62" s="6">
        <v>60</v>
      </c>
      <c r="D62" s="6">
        <v>158.8</v>
      </c>
      <c r="E62" s="6">
        <v>72.2</v>
      </c>
      <c r="F62" s="6">
        <v>70</v>
      </c>
      <c r="G62" s="7">
        <f t="shared" si="0"/>
        <v>28.6</v>
      </c>
      <c r="H62" s="6">
        <v>123</v>
      </c>
      <c r="I62" s="6">
        <v>79</v>
      </c>
      <c r="J62" s="6">
        <f t="shared" si="1"/>
        <v>1</v>
      </c>
      <c r="K62" s="6">
        <v>249</v>
      </c>
      <c r="L62" s="9">
        <v>1</v>
      </c>
      <c r="M62" s="9">
        <v>1</v>
      </c>
      <c r="N62" s="9">
        <v>1</v>
      </c>
      <c r="O62" s="9">
        <v>2</v>
      </c>
      <c r="P62" s="9">
        <v>2</v>
      </c>
      <c r="Q62" s="9">
        <v>5</v>
      </c>
      <c r="R62" s="9">
        <v>3</v>
      </c>
      <c r="S62" s="9">
        <v>4</v>
      </c>
      <c r="T62" s="9">
        <v>2</v>
      </c>
      <c r="U62" s="9">
        <v>2</v>
      </c>
      <c r="V62">
        <f t="shared" si="2"/>
        <v>0</v>
      </c>
      <c r="W62">
        <f t="shared" si="5"/>
        <v>1</v>
      </c>
      <c r="X62">
        <f t="shared" si="3"/>
        <v>0</v>
      </c>
      <c r="Y62">
        <f t="shared" si="4"/>
        <v>1</v>
      </c>
      <c r="Z62">
        <f t="shared" si="6"/>
        <v>0</v>
      </c>
    </row>
    <row r="63" spans="1:26" ht="13.5">
      <c r="A63" s="5">
        <v>62</v>
      </c>
      <c r="B63" s="6">
        <v>2</v>
      </c>
      <c r="C63" s="6">
        <v>66</v>
      </c>
      <c r="D63" s="6">
        <v>157.8</v>
      </c>
      <c r="E63" s="6">
        <v>56.4</v>
      </c>
      <c r="F63" s="6"/>
      <c r="G63" s="7">
        <f t="shared" si="0"/>
        <v>22.6</v>
      </c>
      <c r="H63" s="6">
        <v>129</v>
      </c>
      <c r="I63" s="6">
        <v>84</v>
      </c>
      <c r="J63" s="6">
        <f t="shared" si="1"/>
        <v>1</v>
      </c>
      <c r="K63" s="6">
        <v>182</v>
      </c>
      <c r="L63" s="9">
        <v>1</v>
      </c>
      <c r="M63" s="9">
        <v>1</v>
      </c>
      <c r="N63" s="9">
        <v>1</v>
      </c>
      <c r="O63" s="9">
        <v>3</v>
      </c>
      <c r="P63" s="9">
        <v>4</v>
      </c>
      <c r="Q63" s="9">
        <v>5</v>
      </c>
      <c r="R63" s="9">
        <v>5</v>
      </c>
      <c r="S63" s="9">
        <v>1</v>
      </c>
      <c r="T63" s="9">
        <v>2</v>
      </c>
      <c r="U63" s="9">
        <v>1</v>
      </c>
      <c r="V63">
        <f t="shared" si="2"/>
        <v>0</v>
      </c>
      <c r="W63">
        <f t="shared" si="5"/>
        <v>0</v>
      </c>
      <c r="X63">
        <f t="shared" si="3"/>
        <v>0</v>
      </c>
      <c r="Y63">
        <f t="shared" si="4"/>
        <v>0</v>
      </c>
      <c r="Z63">
        <f t="shared" si="6"/>
        <v>0</v>
      </c>
    </row>
    <row r="64" spans="1:26" ht="13.5">
      <c r="A64" s="5">
        <v>63</v>
      </c>
      <c r="B64" s="6">
        <v>1</v>
      </c>
      <c r="C64" s="6">
        <v>69</v>
      </c>
      <c r="D64" s="6">
        <v>154.2</v>
      </c>
      <c r="E64" s="6">
        <v>67.6</v>
      </c>
      <c r="F64" s="6">
        <v>65</v>
      </c>
      <c r="G64" s="7">
        <f t="shared" si="0"/>
        <v>28.4</v>
      </c>
      <c r="H64" s="6">
        <v>153</v>
      </c>
      <c r="I64" s="6">
        <v>85</v>
      </c>
      <c r="J64" s="6">
        <f t="shared" si="1"/>
        <v>2</v>
      </c>
      <c r="K64" s="6">
        <v>291</v>
      </c>
      <c r="L64" s="9">
        <v>1</v>
      </c>
      <c r="M64" s="9">
        <v>1</v>
      </c>
      <c r="N64" s="9">
        <v>2</v>
      </c>
      <c r="O64" s="9">
        <v>5</v>
      </c>
      <c r="P64" s="9">
        <v>4</v>
      </c>
      <c r="Q64" s="9">
        <v>5</v>
      </c>
      <c r="R64" s="9">
        <v>5</v>
      </c>
      <c r="S64" s="9">
        <v>4</v>
      </c>
      <c r="T64" s="9">
        <v>1</v>
      </c>
      <c r="U64" s="9">
        <v>2</v>
      </c>
      <c r="V64">
        <f t="shared" si="2"/>
        <v>1</v>
      </c>
      <c r="W64">
        <f t="shared" si="5"/>
        <v>1</v>
      </c>
      <c r="X64">
        <f t="shared" si="3"/>
        <v>0</v>
      </c>
      <c r="Y64">
        <f t="shared" si="4"/>
        <v>2</v>
      </c>
      <c r="Z64">
        <f t="shared" si="6"/>
        <v>1</v>
      </c>
    </row>
    <row r="65" spans="1:26" ht="13.5">
      <c r="A65" s="5">
        <v>64</v>
      </c>
      <c r="B65" s="6">
        <v>2</v>
      </c>
      <c r="C65" s="6">
        <v>62</v>
      </c>
      <c r="D65" s="6">
        <v>153.1</v>
      </c>
      <c r="E65" s="6">
        <v>52.9</v>
      </c>
      <c r="F65" s="6"/>
      <c r="G65" s="7">
        <f t="shared" si="0"/>
        <v>22.6</v>
      </c>
      <c r="H65" s="6">
        <v>114</v>
      </c>
      <c r="I65" s="6">
        <v>66</v>
      </c>
      <c r="J65" s="6">
        <f t="shared" si="1"/>
        <v>1</v>
      </c>
      <c r="K65" s="6">
        <v>242</v>
      </c>
      <c r="L65" s="9">
        <v>1</v>
      </c>
      <c r="M65" s="9">
        <v>1</v>
      </c>
      <c r="N65" s="9">
        <v>1</v>
      </c>
      <c r="O65" s="9">
        <v>3</v>
      </c>
      <c r="P65" s="9">
        <v>1</v>
      </c>
      <c r="Q65" s="9">
        <v>5</v>
      </c>
      <c r="R65" s="9">
        <v>5</v>
      </c>
      <c r="S65" s="9">
        <v>3</v>
      </c>
      <c r="T65" s="9">
        <v>1</v>
      </c>
      <c r="U65" s="9">
        <v>2</v>
      </c>
      <c r="V65">
        <f t="shared" si="2"/>
        <v>0</v>
      </c>
      <c r="W65">
        <f t="shared" si="5"/>
        <v>1</v>
      </c>
      <c r="X65">
        <f t="shared" si="3"/>
        <v>0</v>
      </c>
      <c r="Y65">
        <f t="shared" si="4"/>
        <v>1</v>
      </c>
      <c r="Z65">
        <f t="shared" si="6"/>
        <v>0</v>
      </c>
    </row>
    <row r="66" spans="1:26" ht="13.5">
      <c r="A66" s="5">
        <v>65</v>
      </c>
      <c r="B66" s="6">
        <v>1</v>
      </c>
      <c r="C66" s="6">
        <v>53</v>
      </c>
      <c r="D66" s="6">
        <v>160.7</v>
      </c>
      <c r="E66" s="6">
        <v>72.5</v>
      </c>
      <c r="F66" s="6">
        <v>66</v>
      </c>
      <c r="G66" s="7">
        <f aca="true" t="shared" si="7" ref="G66:G129">ROUND(E66/((D66*0.01)^2),1)</f>
        <v>28.1</v>
      </c>
      <c r="H66" s="6">
        <v>110</v>
      </c>
      <c r="I66" s="6">
        <v>72</v>
      </c>
      <c r="J66" s="6">
        <f aca="true" t="shared" si="8" ref="J66:J129">IF(AND(H66&lt;140,I66&lt;90),1,IF(AND(H66&lt;160,I66&lt;95),2,3))</f>
        <v>1</v>
      </c>
      <c r="K66" s="6">
        <v>215</v>
      </c>
      <c r="L66" s="9">
        <v>1</v>
      </c>
      <c r="M66" s="9">
        <v>2</v>
      </c>
      <c r="N66" s="9">
        <v>2</v>
      </c>
      <c r="O66" s="9">
        <v>3</v>
      </c>
      <c r="P66" s="9">
        <v>2</v>
      </c>
      <c r="Q66" s="9">
        <v>4</v>
      </c>
      <c r="R66" s="9">
        <v>3</v>
      </c>
      <c r="S66" s="9">
        <v>4</v>
      </c>
      <c r="T66" s="9">
        <v>1</v>
      </c>
      <c r="U66" s="9">
        <v>2</v>
      </c>
      <c r="V66">
        <f aca="true" t="shared" si="9" ref="V66:V129">IF(J66&gt;1,1,0)</f>
        <v>0</v>
      </c>
      <c r="W66">
        <f t="shared" si="5"/>
        <v>0</v>
      </c>
      <c r="X66">
        <f aca="true" t="shared" si="10" ref="X66:X129">IF(Q66&lt;4,1,0)</f>
        <v>0</v>
      </c>
      <c r="Y66">
        <f aca="true" t="shared" si="11" ref="Y66:Y129">V66+W66+X66</f>
        <v>0</v>
      </c>
      <c r="Z66">
        <f t="shared" si="6"/>
        <v>0</v>
      </c>
    </row>
    <row r="67" spans="1:26" ht="13.5">
      <c r="A67" s="5">
        <v>66</v>
      </c>
      <c r="B67" s="6">
        <v>2</v>
      </c>
      <c r="C67" s="6">
        <v>42</v>
      </c>
      <c r="D67" s="6">
        <v>141</v>
      </c>
      <c r="E67" s="6">
        <v>45</v>
      </c>
      <c r="F67" s="6"/>
      <c r="G67" s="7">
        <f t="shared" si="7"/>
        <v>22.6</v>
      </c>
      <c r="H67" s="6">
        <v>146</v>
      </c>
      <c r="I67" s="6">
        <v>82</v>
      </c>
      <c r="J67" s="6">
        <f t="shared" si="8"/>
        <v>2</v>
      </c>
      <c r="K67" s="6">
        <v>229</v>
      </c>
      <c r="L67" s="9">
        <v>1</v>
      </c>
      <c r="M67" s="9">
        <v>1</v>
      </c>
      <c r="N67" s="9">
        <v>1</v>
      </c>
      <c r="O67" s="9">
        <v>3</v>
      </c>
      <c r="P67" s="9">
        <v>3</v>
      </c>
      <c r="Q67" s="9">
        <v>5</v>
      </c>
      <c r="R67" s="9">
        <v>5</v>
      </c>
      <c r="S67" s="9">
        <v>1</v>
      </c>
      <c r="T67" s="9">
        <v>1</v>
      </c>
      <c r="U67" s="9">
        <v>1</v>
      </c>
      <c r="V67">
        <f t="shared" si="9"/>
        <v>1</v>
      </c>
      <c r="W67">
        <f aca="true" t="shared" si="12" ref="W67:W130">IF(K67&gt;=230,1,0)</f>
        <v>0</v>
      </c>
      <c r="X67">
        <f t="shared" si="10"/>
        <v>0</v>
      </c>
      <c r="Y67">
        <f t="shared" si="11"/>
        <v>1</v>
      </c>
      <c r="Z67">
        <f aca="true" t="shared" si="13" ref="Z67:Z130">IF(AND(G67&gt;=25,Y67&gt;=2),1,0)</f>
        <v>0</v>
      </c>
    </row>
    <row r="68" spans="1:26" ht="13.5">
      <c r="A68" s="5">
        <v>67</v>
      </c>
      <c r="B68" s="6">
        <v>2</v>
      </c>
      <c r="C68" s="6">
        <v>66</v>
      </c>
      <c r="D68" s="6">
        <v>153</v>
      </c>
      <c r="E68" s="6">
        <v>52.8</v>
      </c>
      <c r="F68" s="6"/>
      <c r="G68" s="7">
        <f t="shared" si="7"/>
        <v>22.6</v>
      </c>
      <c r="H68" s="6">
        <v>116</v>
      </c>
      <c r="I68" s="6">
        <v>82</v>
      </c>
      <c r="J68" s="6">
        <f t="shared" si="8"/>
        <v>1</v>
      </c>
      <c r="K68" s="6">
        <v>259</v>
      </c>
      <c r="L68" s="9">
        <v>1</v>
      </c>
      <c r="M68" s="9">
        <v>1</v>
      </c>
      <c r="N68" s="9">
        <v>1</v>
      </c>
      <c r="O68" s="9">
        <v>1</v>
      </c>
      <c r="P68" s="9">
        <v>3</v>
      </c>
      <c r="Q68" s="9">
        <v>5</v>
      </c>
      <c r="R68" s="9">
        <v>5</v>
      </c>
      <c r="S68" s="9">
        <v>1</v>
      </c>
      <c r="T68" s="9">
        <v>2</v>
      </c>
      <c r="U68" s="9">
        <v>2</v>
      </c>
      <c r="V68">
        <f t="shared" si="9"/>
        <v>0</v>
      </c>
      <c r="W68">
        <f t="shared" si="12"/>
        <v>1</v>
      </c>
      <c r="X68">
        <f t="shared" si="10"/>
        <v>0</v>
      </c>
      <c r="Y68">
        <f t="shared" si="11"/>
        <v>1</v>
      </c>
      <c r="Z68">
        <f t="shared" si="13"/>
        <v>0</v>
      </c>
    </row>
    <row r="69" spans="1:26" ht="13.5">
      <c r="A69" s="5">
        <v>68</v>
      </c>
      <c r="B69" s="6">
        <v>2</v>
      </c>
      <c r="C69" s="6">
        <v>40</v>
      </c>
      <c r="D69" s="6">
        <v>163.2</v>
      </c>
      <c r="E69" s="6">
        <v>59.8</v>
      </c>
      <c r="F69" s="6"/>
      <c r="G69" s="7">
        <f t="shared" si="7"/>
        <v>22.5</v>
      </c>
      <c r="H69" s="6">
        <v>114</v>
      </c>
      <c r="I69" s="6">
        <v>68</v>
      </c>
      <c r="J69" s="6">
        <f t="shared" si="8"/>
        <v>1</v>
      </c>
      <c r="K69" s="6">
        <v>223</v>
      </c>
      <c r="L69" s="9">
        <v>1</v>
      </c>
      <c r="M69" s="9">
        <v>1</v>
      </c>
      <c r="N69" s="9">
        <v>1</v>
      </c>
      <c r="O69" s="9">
        <v>4</v>
      </c>
      <c r="P69" s="9">
        <v>2</v>
      </c>
      <c r="Q69" s="9">
        <v>5</v>
      </c>
      <c r="R69" s="9">
        <v>5</v>
      </c>
      <c r="S69" s="9">
        <v>1</v>
      </c>
      <c r="T69" s="9">
        <v>1</v>
      </c>
      <c r="U69" s="9">
        <v>2</v>
      </c>
      <c r="V69">
        <f t="shared" si="9"/>
        <v>0</v>
      </c>
      <c r="W69">
        <f t="shared" si="12"/>
        <v>0</v>
      </c>
      <c r="X69">
        <f t="shared" si="10"/>
        <v>0</v>
      </c>
      <c r="Y69">
        <f t="shared" si="11"/>
        <v>0</v>
      </c>
      <c r="Z69">
        <f t="shared" si="13"/>
        <v>0</v>
      </c>
    </row>
    <row r="70" spans="1:26" ht="13.5">
      <c r="A70" s="5">
        <v>69</v>
      </c>
      <c r="B70" s="6">
        <v>2</v>
      </c>
      <c r="C70" s="6">
        <v>19</v>
      </c>
      <c r="D70" s="6">
        <v>159</v>
      </c>
      <c r="E70" s="6">
        <v>56.8</v>
      </c>
      <c r="F70" s="6"/>
      <c r="G70" s="7">
        <f t="shared" si="7"/>
        <v>22.5</v>
      </c>
      <c r="H70" s="6">
        <v>133</v>
      </c>
      <c r="I70" s="6">
        <v>94</v>
      </c>
      <c r="J70" s="6">
        <f t="shared" si="8"/>
        <v>2</v>
      </c>
      <c r="K70" s="6">
        <v>171</v>
      </c>
      <c r="L70" s="9">
        <v>2</v>
      </c>
      <c r="M70" s="9">
        <v>2</v>
      </c>
      <c r="N70" s="9">
        <v>2</v>
      </c>
      <c r="O70" s="9">
        <v>3</v>
      </c>
      <c r="P70" s="9">
        <v>2</v>
      </c>
      <c r="Q70" s="9">
        <v>1</v>
      </c>
      <c r="R70" s="9">
        <v>2</v>
      </c>
      <c r="S70" s="9">
        <v>4</v>
      </c>
      <c r="T70" s="9">
        <v>1</v>
      </c>
      <c r="U70" s="9">
        <v>2</v>
      </c>
      <c r="V70">
        <f t="shared" si="9"/>
        <v>1</v>
      </c>
      <c r="W70">
        <f t="shared" si="12"/>
        <v>0</v>
      </c>
      <c r="X70">
        <f t="shared" si="10"/>
        <v>1</v>
      </c>
      <c r="Y70">
        <f t="shared" si="11"/>
        <v>2</v>
      </c>
      <c r="Z70">
        <f t="shared" si="13"/>
        <v>0</v>
      </c>
    </row>
    <row r="71" spans="1:26" ht="13.5">
      <c r="A71" s="5">
        <v>70</v>
      </c>
      <c r="B71" s="6">
        <v>1</v>
      </c>
      <c r="C71" s="6">
        <v>25</v>
      </c>
      <c r="D71" s="6">
        <v>183.2</v>
      </c>
      <c r="E71" s="6">
        <v>94</v>
      </c>
      <c r="F71" s="6">
        <v>90</v>
      </c>
      <c r="G71" s="7">
        <f t="shared" si="7"/>
        <v>28</v>
      </c>
      <c r="H71" s="6">
        <v>130</v>
      </c>
      <c r="I71" s="6">
        <v>77</v>
      </c>
      <c r="J71" s="6">
        <f t="shared" si="8"/>
        <v>1</v>
      </c>
      <c r="K71" s="6">
        <v>307</v>
      </c>
      <c r="L71" s="9">
        <v>2</v>
      </c>
      <c r="M71" s="9">
        <v>2</v>
      </c>
      <c r="N71" s="9">
        <v>2</v>
      </c>
      <c r="O71" s="9">
        <v>3</v>
      </c>
      <c r="P71" s="9">
        <v>4</v>
      </c>
      <c r="Q71" s="9">
        <v>1</v>
      </c>
      <c r="R71" s="9">
        <v>5</v>
      </c>
      <c r="S71" s="9">
        <v>4</v>
      </c>
      <c r="T71" s="9">
        <v>1</v>
      </c>
      <c r="U71" s="9">
        <v>2</v>
      </c>
      <c r="V71">
        <f t="shared" si="9"/>
        <v>0</v>
      </c>
      <c r="W71">
        <f t="shared" si="12"/>
        <v>1</v>
      </c>
      <c r="X71">
        <f t="shared" si="10"/>
        <v>1</v>
      </c>
      <c r="Y71">
        <f t="shared" si="11"/>
        <v>2</v>
      </c>
      <c r="Z71">
        <f t="shared" si="13"/>
        <v>1</v>
      </c>
    </row>
    <row r="72" spans="1:26" ht="13.5">
      <c r="A72" s="5">
        <v>71</v>
      </c>
      <c r="B72" s="6">
        <v>2</v>
      </c>
      <c r="C72" s="6">
        <v>39</v>
      </c>
      <c r="D72" s="6">
        <v>167</v>
      </c>
      <c r="E72" s="6">
        <v>62.8</v>
      </c>
      <c r="F72" s="6"/>
      <c r="G72" s="7">
        <f t="shared" si="7"/>
        <v>22.5</v>
      </c>
      <c r="H72" s="6">
        <v>128</v>
      </c>
      <c r="I72" s="6">
        <v>88</v>
      </c>
      <c r="J72" s="6">
        <f t="shared" si="8"/>
        <v>1</v>
      </c>
      <c r="K72" s="6">
        <v>311</v>
      </c>
      <c r="L72" s="9">
        <v>1</v>
      </c>
      <c r="M72" s="9">
        <v>1</v>
      </c>
      <c r="N72" s="9">
        <v>1</v>
      </c>
      <c r="O72" s="9">
        <v>3</v>
      </c>
      <c r="P72" s="9">
        <v>1</v>
      </c>
      <c r="Q72" s="9">
        <v>2</v>
      </c>
      <c r="R72" s="9">
        <v>5</v>
      </c>
      <c r="S72" s="9">
        <v>1</v>
      </c>
      <c r="T72" s="9">
        <v>2</v>
      </c>
      <c r="U72" s="9">
        <v>1</v>
      </c>
      <c r="V72">
        <f t="shared" si="9"/>
        <v>0</v>
      </c>
      <c r="W72">
        <f t="shared" si="12"/>
        <v>1</v>
      </c>
      <c r="X72">
        <f t="shared" si="10"/>
        <v>1</v>
      </c>
      <c r="Y72">
        <f t="shared" si="11"/>
        <v>2</v>
      </c>
      <c r="Z72">
        <f t="shared" si="13"/>
        <v>0</v>
      </c>
    </row>
    <row r="73" spans="1:26" ht="13.5">
      <c r="A73" s="5">
        <v>72</v>
      </c>
      <c r="B73" s="6">
        <v>2</v>
      </c>
      <c r="C73" s="6">
        <v>32</v>
      </c>
      <c r="D73" s="6">
        <v>166.3</v>
      </c>
      <c r="E73" s="6">
        <v>62.2</v>
      </c>
      <c r="F73" s="6"/>
      <c r="G73" s="7">
        <f t="shared" si="7"/>
        <v>22.5</v>
      </c>
      <c r="H73" s="6">
        <v>143</v>
      </c>
      <c r="I73" s="6">
        <v>84</v>
      </c>
      <c r="J73" s="6">
        <f t="shared" si="8"/>
        <v>2</v>
      </c>
      <c r="K73" s="6">
        <v>174</v>
      </c>
      <c r="L73" s="9">
        <v>1</v>
      </c>
      <c r="M73" s="9">
        <v>1</v>
      </c>
      <c r="N73" s="9">
        <v>1</v>
      </c>
      <c r="O73" s="9">
        <v>3</v>
      </c>
      <c r="P73" s="9">
        <v>4</v>
      </c>
      <c r="Q73" s="9">
        <v>5</v>
      </c>
      <c r="R73" s="9">
        <v>3</v>
      </c>
      <c r="S73" s="9">
        <v>4</v>
      </c>
      <c r="T73" s="9">
        <v>1</v>
      </c>
      <c r="U73" s="9">
        <v>1</v>
      </c>
      <c r="V73">
        <f t="shared" si="9"/>
        <v>1</v>
      </c>
      <c r="W73">
        <f t="shared" si="12"/>
        <v>0</v>
      </c>
      <c r="X73">
        <f t="shared" si="10"/>
        <v>0</v>
      </c>
      <c r="Y73">
        <f t="shared" si="11"/>
        <v>1</v>
      </c>
      <c r="Z73">
        <f t="shared" si="13"/>
        <v>0</v>
      </c>
    </row>
    <row r="74" spans="1:26" ht="13.5">
      <c r="A74" s="5">
        <v>73</v>
      </c>
      <c r="B74" s="6">
        <v>2</v>
      </c>
      <c r="C74" s="6">
        <v>42</v>
      </c>
      <c r="D74" s="6">
        <v>146.6</v>
      </c>
      <c r="E74" s="6">
        <v>48.4</v>
      </c>
      <c r="F74" s="6"/>
      <c r="G74" s="7">
        <f t="shared" si="7"/>
        <v>22.5</v>
      </c>
      <c r="H74" s="6">
        <v>126</v>
      </c>
      <c r="I74" s="6">
        <v>72</v>
      </c>
      <c r="J74" s="6">
        <f t="shared" si="8"/>
        <v>1</v>
      </c>
      <c r="K74" s="6">
        <v>226</v>
      </c>
      <c r="L74" s="9">
        <v>1</v>
      </c>
      <c r="M74" s="9">
        <v>1</v>
      </c>
      <c r="N74" s="9">
        <v>1</v>
      </c>
      <c r="O74" s="9">
        <v>3</v>
      </c>
      <c r="P74" s="9">
        <v>3</v>
      </c>
      <c r="Q74" s="9">
        <v>5</v>
      </c>
      <c r="R74" s="9">
        <v>5</v>
      </c>
      <c r="S74" s="9">
        <v>4</v>
      </c>
      <c r="T74" s="9">
        <v>3</v>
      </c>
      <c r="U74" s="9">
        <v>1</v>
      </c>
      <c r="V74">
        <f t="shared" si="9"/>
        <v>0</v>
      </c>
      <c r="W74">
        <f t="shared" si="12"/>
        <v>0</v>
      </c>
      <c r="X74">
        <f t="shared" si="10"/>
        <v>0</v>
      </c>
      <c r="Y74">
        <f t="shared" si="11"/>
        <v>0</v>
      </c>
      <c r="Z74">
        <f t="shared" si="13"/>
        <v>0</v>
      </c>
    </row>
    <row r="75" spans="1:26" ht="13.5">
      <c r="A75" s="5">
        <v>74</v>
      </c>
      <c r="B75" s="6">
        <v>2</v>
      </c>
      <c r="C75" s="6">
        <v>69</v>
      </c>
      <c r="D75" s="6">
        <v>147</v>
      </c>
      <c r="E75" s="6">
        <v>48.6</v>
      </c>
      <c r="F75" s="6"/>
      <c r="G75" s="7">
        <f t="shared" si="7"/>
        <v>22.5</v>
      </c>
      <c r="H75" s="6">
        <v>134</v>
      </c>
      <c r="I75" s="6">
        <v>80</v>
      </c>
      <c r="J75" s="6">
        <f t="shared" si="8"/>
        <v>1</v>
      </c>
      <c r="K75" s="6">
        <v>244</v>
      </c>
      <c r="L75" s="9">
        <v>1</v>
      </c>
      <c r="M75" s="9">
        <v>1</v>
      </c>
      <c r="N75" s="9">
        <v>3</v>
      </c>
      <c r="O75" s="9">
        <v>3</v>
      </c>
      <c r="P75" s="9">
        <v>1</v>
      </c>
      <c r="Q75" s="9">
        <v>5</v>
      </c>
      <c r="R75" s="9">
        <v>5</v>
      </c>
      <c r="S75" s="9">
        <v>4</v>
      </c>
      <c r="T75" s="9">
        <v>1</v>
      </c>
      <c r="U75" s="9">
        <v>1</v>
      </c>
      <c r="V75">
        <f t="shared" si="9"/>
        <v>0</v>
      </c>
      <c r="W75">
        <f t="shared" si="12"/>
        <v>1</v>
      </c>
      <c r="X75">
        <f t="shared" si="10"/>
        <v>0</v>
      </c>
      <c r="Y75">
        <f t="shared" si="11"/>
        <v>1</v>
      </c>
      <c r="Z75">
        <f t="shared" si="13"/>
        <v>0</v>
      </c>
    </row>
    <row r="76" spans="1:26" ht="13.5">
      <c r="A76" s="5">
        <v>75</v>
      </c>
      <c r="B76" s="6">
        <v>1</v>
      </c>
      <c r="C76" s="6">
        <v>69</v>
      </c>
      <c r="D76" s="6">
        <v>158.5</v>
      </c>
      <c r="E76" s="6">
        <v>70</v>
      </c>
      <c r="F76" s="6">
        <v>67</v>
      </c>
      <c r="G76" s="7">
        <f t="shared" si="7"/>
        <v>27.9</v>
      </c>
      <c r="H76" s="6">
        <v>109</v>
      </c>
      <c r="I76" s="6">
        <v>76</v>
      </c>
      <c r="J76" s="6">
        <f t="shared" si="8"/>
        <v>1</v>
      </c>
      <c r="K76" s="6">
        <v>197</v>
      </c>
      <c r="L76" s="9">
        <v>1</v>
      </c>
      <c r="M76" s="9">
        <v>1</v>
      </c>
      <c r="N76" s="9">
        <v>1</v>
      </c>
      <c r="O76" s="9">
        <v>3</v>
      </c>
      <c r="P76" s="9">
        <v>4</v>
      </c>
      <c r="Q76" s="9">
        <v>3</v>
      </c>
      <c r="R76" s="9">
        <v>3</v>
      </c>
      <c r="S76" s="9">
        <v>1</v>
      </c>
      <c r="T76" s="9">
        <v>3</v>
      </c>
      <c r="U76" s="9">
        <v>2</v>
      </c>
      <c r="V76">
        <f t="shared" si="9"/>
        <v>0</v>
      </c>
      <c r="W76">
        <f t="shared" si="12"/>
        <v>0</v>
      </c>
      <c r="X76">
        <f t="shared" si="10"/>
        <v>1</v>
      </c>
      <c r="Y76">
        <f t="shared" si="11"/>
        <v>1</v>
      </c>
      <c r="Z76">
        <f t="shared" si="13"/>
        <v>0</v>
      </c>
    </row>
    <row r="77" spans="1:26" ht="13.5">
      <c r="A77" s="5">
        <v>76</v>
      </c>
      <c r="B77" s="6">
        <v>1</v>
      </c>
      <c r="C77" s="6">
        <v>60</v>
      </c>
      <c r="D77" s="6">
        <v>153.1</v>
      </c>
      <c r="E77" s="6">
        <v>65</v>
      </c>
      <c r="F77" s="6">
        <v>66</v>
      </c>
      <c r="G77" s="7">
        <f t="shared" si="7"/>
        <v>27.7</v>
      </c>
      <c r="H77" s="6">
        <v>136</v>
      </c>
      <c r="I77" s="6">
        <v>82</v>
      </c>
      <c r="J77" s="6">
        <f t="shared" si="8"/>
        <v>1</v>
      </c>
      <c r="K77" s="6">
        <v>186</v>
      </c>
      <c r="L77" s="9">
        <v>1</v>
      </c>
      <c r="M77" s="9">
        <v>1</v>
      </c>
      <c r="N77" s="9">
        <v>1</v>
      </c>
      <c r="O77" s="9">
        <v>3</v>
      </c>
      <c r="P77" s="9">
        <v>3</v>
      </c>
      <c r="Q77" s="9">
        <v>5</v>
      </c>
      <c r="R77" s="9">
        <v>5</v>
      </c>
      <c r="S77" s="9">
        <v>4</v>
      </c>
      <c r="T77" s="9">
        <v>3</v>
      </c>
      <c r="U77" s="9">
        <v>2</v>
      </c>
      <c r="V77">
        <f t="shared" si="9"/>
        <v>0</v>
      </c>
      <c r="W77">
        <f t="shared" si="12"/>
        <v>0</v>
      </c>
      <c r="X77">
        <f t="shared" si="10"/>
        <v>0</v>
      </c>
      <c r="Y77">
        <f t="shared" si="11"/>
        <v>0</v>
      </c>
      <c r="Z77">
        <f t="shared" si="13"/>
        <v>0</v>
      </c>
    </row>
    <row r="78" spans="1:26" ht="13.5">
      <c r="A78" s="5">
        <v>77</v>
      </c>
      <c r="B78" s="6">
        <v>2</v>
      </c>
      <c r="C78" s="6">
        <v>30</v>
      </c>
      <c r="D78" s="6">
        <v>157.8</v>
      </c>
      <c r="E78" s="6">
        <v>56.1</v>
      </c>
      <c r="F78" s="6"/>
      <c r="G78" s="7">
        <f t="shared" si="7"/>
        <v>22.5</v>
      </c>
      <c r="H78" s="6">
        <v>116</v>
      </c>
      <c r="I78" s="6">
        <v>75</v>
      </c>
      <c r="J78" s="6">
        <f t="shared" si="8"/>
        <v>1</v>
      </c>
      <c r="K78" s="6">
        <v>256</v>
      </c>
      <c r="L78" s="9">
        <v>1</v>
      </c>
      <c r="M78" s="9">
        <v>1</v>
      </c>
      <c r="N78" s="9">
        <v>1</v>
      </c>
      <c r="O78" s="9">
        <v>3</v>
      </c>
      <c r="P78" s="9">
        <v>3</v>
      </c>
      <c r="Q78" s="9">
        <v>5</v>
      </c>
      <c r="R78" s="9">
        <v>5</v>
      </c>
      <c r="S78" s="9">
        <v>4</v>
      </c>
      <c r="T78" s="9">
        <v>3</v>
      </c>
      <c r="U78" s="9">
        <v>2</v>
      </c>
      <c r="V78">
        <f t="shared" si="9"/>
        <v>0</v>
      </c>
      <c r="W78">
        <f t="shared" si="12"/>
        <v>1</v>
      </c>
      <c r="X78">
        <f t="shared" si="10"/>
        <v>0</v>
      </c>
      <c r="Y78">
        <f t="shared" si="11"/>
        <v>1</v>
      </c>
      <c r="Z78">
        <f t="shared" si="13"/>
        <v>0</v>
      </c>
    </row>
    <row r="79" spans="1:26" ht="13.5">
      <c r="A79" s="5">
        <v>78</v>
      </c>
      <c r="B79" s="6">
        <v>2</v>
      </c>
      <c r="C79" s="6">
        <v>41</v>
      </c>
      <c r="D79" s="6">
        <v>149.5</v>
      </c>
      <c r="E79" s="6">
        <v>50.2</v>
      </c>
      <c r="F79" s="6"/>
      <c r="G79" s="7">
        <f t="shared" si="7"/>
        <v>22.5</v>
      </c>
      <c r="H79" s="6">
        <v>125</v>
      </c>
      <c r="I79" s="6">
        <v>74</v>
      </c>
      <c r="J79" s="6">
        <f t="shared" si="8"/>
        <v>1</v>
      </c>
      <c r="K79" s="6">
        <v>247</v>
      </c>
      <c r="L79" s="9">
        <v>1</v>
      </c>
      <c r="M79" s="9">
        <v>1</v>
      </c>
      <c r="N79" s="9">
        <v>1</v>
      </c>
      <c r="O79" s="9">
        <v>3</v>
      </c>
      <c r="P79" s="9">
        <v>3</v>
      </c>
      <c r="Q79" s="9">
        <v>5</v>
      </c>
      <c r="R79" s="9">
        <v>5</v>
      </c>
      <c r="S79" s="9">
        <v>1</v>
      </c>
      <c r="T79" s="9">
        <v>1</v>
      </c>
      <c r="U79" s="9">
        <v>1</v>
      </c>
      <c r="V79">
        <f t="shared" si="9"/>
        <v>0</v>
      </c>
      <c r="W79">
        <f t="shared" si="12"/>
        <v>1</v>
      </c>
      <c r="X79">
        <f t="shared" si="10"/>
        <v>0</v>
      </c>
      <c r="Y79">
        <f t="shared" si="11"/>
        <v>1</v>
      </c>
      <c r="Z79">
        <f t="shared" si="13"/>
        <v>0</v>
      </c>
    </row>
    <row r="80" spans="1:26" ht="13.5">
      <c r="A80" s="5">
        <v>79</v>
      </c>
      <c r="B80" s="6">
        <v>1</v>
      </c>
      <c r="C80" s="6">
        <v>50</v>
      </c>
      <c r="D80" s="6">
        <v>149.8</v>
      </c>
      <c r="E80" s="6">
        <v>61.9</v>
      </c>
      <c r="F80" s="6">
        <v>60</v>
      </c>
      <c r="G80" s="7">
        <f t="shared" si="7"/>
        <v>27.6</v>
      </c>
      <c r="H80" s="6">
        <v>139</v>
      </c>
      <c r="I80" s="6">
        <v>91</v>
      </c>
      <c r="J80" s="6">
        <f t="shared" si="8"/>
        <v>2</v>
      </c>
      <c r="K80" s="6">
        <v>165</v>
      </c>
      <c r="L80" s="9">
        <v>1</v>
      </c>
      <c r="M80" s="9">
        <v>1</v>
      </c>
      <c r="N80" s="9">
        <v>2</v>
      </c>
      <c r="O80" s="9">
        <v>3</v>
      </c>
      <c r="P80" s="9">
        <v>4</v>
      </c>
      <c r="Q80" s="9">
        <v>3</v>
      </c>
      <c r="R80" s="9">
        <v>3</v>
      </c>
      <c r="S80" s="9">
        <v>2</v>
      </c>
      <c r="T80" s="9">
        <v>2</v>
      </c>
      <c r="U80" s="9">
        <v>1</v>
      </c>
      <c r="V80">
        <f t="shared" si="9"/>
        <v>1</v>
      </c>
      <c r="W80">
        <f t="shared" si="12"/>
        <v>0</v>
      </c>
      <c r="X80">
        <f t="shared" si="10"/>
        <v>1</v>
      </c>
      <c r="Y80">
        <f t="shared" si="11"/>
        <v>2</v>
      </c>
      <c r="Z80">
        <f t="shared" si="13"/>
        <v>1</v>
      </c>
    </row>
    <row r="81" spans="1:26" ht="13.5">
      <c r="A81" s="5">
        <v>80</v>
      </c>
      <c r="B81" s="6">
        <v>1</v>
      </c>
      <c r="C81" s="6">
        <v>68</v>
      </c>
      <c r="D81" s="6">
        <v>154.2</v>
      </c>
      <c r="E81" s="6">
        <v>65.6</v>
      </c>
      <c r="F81" s="6">
        <v>59</v>
      </c>
      <c r="G81" s="7">
        <f t="shared" si="7"/>
        <v>27.6</v>
      </c>
      <c r="H81" s="6">
        <v>136</v>
      </c>
      <c r="I81" s="6">
        <v>80</v>
      </c>
      <c r="J81" s="6">
        <f t="shared" si="8"/>
        <v>1</v>
      </c>
      <c r="K81" s="6">
        <v>203</v>
      </c>
      <c r="L81" s="9">
        <v>1</v>
      </c>
      <c r="M81" s="9">
        <v>1</v>
      </c>
      <c r="N81" s="9">
        <v>1</v>
      </c>
      <c r="O81" s="9">
        <v>4</v>
      </c>
      <c r="P81" s="9">
        <v>3</v>
      </c>
      <c r="Q81" s="9">
        <v>5</v>
      </c>
      <c r="R81" s="9">
        <v>5</v>
      </c>
      <c r="S81" s="9">
        <v>1</v>
      </c>
      <c r="T81" s="9">
        <v>1</v>
      </c>
      <c r="U81" s="9">
        <v>1</v>
      </c>
      <c r="V81">
        <f t="shared" si="9"/>
        <v>0</v>
      </c>
      <c r="W81">
        <f t="shared" si="12"/>
        <v>0</v>
      </c>
      <c r="X81">
        <f t="shared" si="10"/>
        <v>0</v>
      </c>
      <c r="Y81">
        <f t="shared" si="11"/>
        <v>0</v>
      </c>
      <c r="Z81">
        <f t="shared" si="13"/>
        <v>0</v>
      </c>
    </row>
    <row r="82" spans="1:26" ht="13.5">
      <c r="A82" s="5">
        <v>81</v>
      </c>
      <c r="B82" s="6">
        <v>1</v>
      </c>
      <c r="C82" s="6">
        <v>42</v>
      </c>
      <c r="D82" s="6">
        <v>154.2</v>
      </c>
      <c r="E82" s="6">
        <v>65.4</v>
      </c>
      <c r="F82" s="6">
        <v>63</v>
      </c>
      <c r="G82" s="7">
        <f t="shared" si="7"/>
        <v>27.5</v>
      </c>
      <c r="H82" s="6">
        <v>126</v>
      </c>
      <c r="I82" s="6">
        <v>70</v>
      </c>
      <c r="J82" s="6">
        <f t="shared" si="8"/>
        <v>1</v>
      </c>
      <c r="K82" s="6">
        <v>245</v>
      </c>
      <c r="L82" s="9">
        <v>1</v>
      </c>
      <c r="M82" s="9">
        <v>1</v>
      </c>
      <c r="N82" s="9">
        <v>1</v>
      </c>
      <c r="O82" s="9">
        <v>3</v>
      </c>
      <c r="P82" s="9">
        <v>3</v>
      </c>
      <c r="Q82" s="9">
        <v>5</v>
      </c>
      <c r="R82" s="9">
        <v>5</v>
      </c>
      <c r="S82" s="9">
        <v>1</v>
      </c>
      <c r="T82" s="9">
        <v>1</v>
      </c>
      <c r="U82" s="9">
        <v>1</v>
      </c>
      <c r="V82">
        <f t="shared" si="9"/>
        <v>0</v>
      </c>
      <c r="W82">
        <f t="shared" si="12"/>
        <v>1</v>
      </c>
      <c r="X82">
        <f t="shared" si="10"/>
        <v>0</v>
      </c>
      <c r="Y82">
        <f t="shared" si="11"/>
        <v>1</v>
      </c>
      <c r="Z82">
        <f t="shared" si="13"/>
        <v>0</v>
      </c>
    </row>
    <row r="83" spans="1:26" ht="13.5">
      <c r="A83" s="5">
        <v>82</v>
      </c>
      <c r="B83" s="6">
        <v>2</v>
      </c>
      <c r="C83" s="6">
        <v>40</v>
      </c>
      <c r="D83" s="6">
        <v>142.2</v>
      </c>
      <c r="E83" s="6">
        <v>45.5</v>
      </c>
      <c r="F83" s="6"/>
      <c r="G83" s="7">
        <f t="shared" si="7"/>
        <v>22.5</v>
      </c>
      <c r="H83" s="6">
        <v>127</v>
      </c>
      <c r="I83" s="6">
        <v>77</v>
      </c>
      <c r="J83" s="6">
        <f t="shared" si="8"/>
        <v>1</v>
      </c>
      <c r="K83" s="6">
        <v>237</v>
      </c>
      <c r="L83" s="9">
        <v>1</v>
      </c>
      <c r="M83" s="9">
        <v>1</v>
      </c>
      <c r="N83" s="9">
        <v>1</v>
      </c>
      <c r="O83" s="9">
        <v>5</v>
      </c>
      <c r="P83" s="9">
        <v>4</v>
      </c>
      <c r="Q83" s="9">
        <v>5</v>
      </c>
      <c r="R83" s="9">
        <v>5</v>
      </c>
      <c r="S83" s="9">
        <v>2</v>
      </c>
      <c r="T83" s="9">
        <v>1</v>
      </c>
      <c r="U83" s="9">
        <v>1</v>
      </c>
      <c r="V83">
        <f t="shared" si="9"/>
        <v>0</v>
      </c>
      <c r="W83">
        <f t="shared" si="12"/>
        <v>1</v>
      </c>
      <c r="X83">
        <f t="shared" si="10"/>
        <v>0</v>
      </c>
      <c r="Y83">
        <f t="shared" si="11"/>
        <v>1</v>
      </c>
      <c r="Z83">
        <f t="shared" si="13"/>
        <v>0</v>
      </c>
    </row>
    <row r="84" spans="1:26" ht="13.5">
      <c r="A84" s="5">
        <v>83</v>
      </c>
      <c r="B84" s="6">
        <v>2</v>
      </c>
      <c r="C84" s="6">
        <v>57</v>
      </c>
      <c r="D84" s="6">
        <v>158.4</v>
      </c>
      <c r="E84" s="6">
        <v>56.5</v>
      </c>
      <c r="F84" s="6"/>
      <c r="G84" s="7">
        <f t="shared" si="7"/>
        <v>22.5</v>
      </c>
      <c r="H84" s="6">
        <v>126</v>
      </c>
      <c r="I84" s="6">
        <v>74</v>
      </c>
      <c r="J84" s="6">
        <f t="shared" si="8"/>
        <v>1</v>
      </c>
      <c r="K84" s="6">
        <v>283</v>
      </c>
      <c r="L84" s="9">
        <v>1</v>
      </c>
      <c r="M84" s="9">
        <v>1</v>
      </c>
      <c r="N84" s="9">
        <v>1</v>
      </c>
      <c r="O84" s="9">
        <v>5</v>
      </c>
      <c r="P84" s="9">
        <v>3</v>
      </c>
      <c r="Q84" s="9">
        <v>5</v>
      </c>
      <c r="R84" s="9">
        <v>5</v>
      </c>
      <c r="S84" s="9">
        <v>4</v>
      </c>
      <c r="T84" s="9">
        <v>1</v>
      </c>
      <c r="U84" s="9">
        <v>1</v>
      </c>
      <c r="V84">
        <f t="shared" si="9"/>
        <v>0</v>
      </c>
      <c r="W84">
        <f t="shared" si="12"/>
        <v>1</v>
      </c>
      <c r="X84">
        <f t="shared" si="10"/>
        <v>0</v>
      </c>
      <c r="Y84">
        <f t="shared" si="11"/>
        <v>1</v>
      </c>
      <c r="Z84">
        <f t="shared" si="13"/>
        <v>0</v>
      </c>
    </row>
    <row r="85" spans="1:26" ht="13.5">
      <c r="A85" s="5">
        <v>84</v>
      </c>
      <c r="B85" s="6">
        <v>2</v>
      </c>
      <c r="C85" s="6">
        <v>68</v>
      </c>
      <c r="D85" s="6">
        <v>153.8</v>
      </c>
      <c r="E85" s="6">
        <v>53.2</v>
      </c>
      <c r="F85" s="6"/>
      <c r="G85" s="7">
        <f t="shared" si="7"/>
        <v>22.5</v>
      </c>
      <c r="H85" s="6">
        <v>103</v>
      </c>
      <c r="I85" s="6">
        <v>64</v>
      </c>
      <c r="J85" s="6">
        <f t="shared" si="8"/>
        <v>1</v>
      </c>
      <c r="K85" s="6">
        <v>212</v>
      </c>
      <c r="L85" s="9">
        <v>1</v>
      </c>
      <c r="M85" s="9">
        <v>3</v>
      </c>
      <c r="N85" s="9">
        <v>1</v>
      </c>
      <c r="O85" s="9">
        <v>2</v>
      </c>
      <c r="P85" s="9">
        <v>3</v>
      </c>
      <c r="Q85" s="9">
        <v>5</v>
      </c>
      <c r="R85" s="9">
        <v>5</v>
      </c>
      <c r="S85" s="9">
        <v>4</v>
      </c>
      <c r="T85" s="9">
        <v>1</v>
      </c>
      <c r="U85" s="9">
        <v>1</v>
      </c>
      <c r="V85">
        <f t="shared" si="9"/>
        <v>0</v>
      </c>
      <c r="W85">
        <f t="shared" si="12"/>
        <v>0</v>
      </c>
      <c r="X85">
        <f t="shared" si="10"/>
        <v>0</v>
      </c>
      <c r="Y85">
        <f t="shared" si="11"/>
        <v>0</v>
      </c>
      <c r="Z85">
        <f t="shared" si="13"/>
        <v>0</v>
      </c>
    </row>
    <row r="86" spans="1:26" ht="13.5">
      <c r="A86" s="5">
        <v>85</v>
      </c>
      <c r="B86" s="6">
        <v>2</v>
      </c>
      <c r="C86" s="6">
        <v>66</v>
      </c>
      <c r="D86" s="6">
        <v>156.5</v>
      </c>
      <c r="E86" s="6">
        <v>55</v>
      </c>
      <c r="F86" s="6"/>
      <c r="G86" s="7">
        <f t="shared" si="7"/>
        <v>22.5</v>
      </c>
      <c r="H86" s="6">
        <v>127</v>
      </c>
      <c r="I86" s="6">
        <v>69</v>
      </c>
      <c r="J86" s="6">
        <f t="shared" si="8"/>
        <v>1</v>
      </c>
      <c r="K86" s="6">
        <v>234</v>
      </c>
      <c r="L86" s="9">
        <v>1</v>
      </c>
      <c r="M86" s="9">
        <v>2</v>
      </c>
      <c r="N86" s="9">
        <v>1</v>
      </c>
      <c r="O86" s="9">
        <v>3</v>
      </c>
      <c r="P86" s="9">
        <v>2</v>
      </c>
      <c r="Q86" s="9">
        <v>5</v>
      </c>
      <c r="R86" s="9">
        <v>5</v>
      </c>
      <c r="S86" s="9">
        <v>1</v>
      </c>
      <c r="T86" s="9">
        <v>1</v>
      </c>
      <c r="U86" s="9">
        <v>2</v>
      </c>
      <c r="V86">
        <f t="shared" si="9"/>
        <v>0</v>
      </c>
      <c r="W86">
        <f t="shared" si="12"/>
        <v>1</v>
      </c>
      <c r="X86">
        <f t="shared" si="10"/>
        <v>0</v>
      </c>
      <c r="Y86">
        <f t="shared" si="11"/>
        <v>1</v>
      </c>
      <c r="Z86">
        <f t="shared" si="13"/>
        <v>0</v>
      </c>
    </row>
    <row r="87" spans="1:26" ht="13.5">
      <c r="A87" s="5">
        <v>86</v>
      </c>
      <c r="B87" s="6">
        <v>2</v>
      </c>
      <c r="C87" s="6">
        <v>30</v>
      </c>
      <c r="D87" s="6">
        <v>161.4</v>
      </c>
      <c r="E87" s="6">
        <v>58.3</v>
      </c>
      <c r="F87" s="6"/>
      <c r="G87" s="7">
        <f t="shared" si="7"/>
        <v>22.4</v>
      </c>
      <c r="H87" s="6">
        <v>108</v>
      </c>
      <c r="I87" s="6">
        <v>81</v>
      </c>
      <c r="J87" s="6">
        <f t="shared" si="8"/>
        <v>1</v>
      </c>
      <c r="K87" s="6">
        <v>244</v>
      </c>
      <c r="L87" s="9">
        <v>1</v>
      </c>
      <c r="M87" s="9">
        <v>2</v>
      </c>
      <c r="N87" s="9">
        <v>1</v>
      </c>
      <c r="O87" s="9">
        <v>1</v>
      </c>
      <c r="P87" s="9">
        <v>3</v>
      </c>
      <c r="Q87" s="9">
        <v>5</v>
      </c>
      <c r="R87" s="9">
        <v>3</v>
      </c>
      <c r="S87" s="9">
        <v>4</v>
      </c>
      <c r="T87" s="9">
        <v>1</v>
      </c>
      <c r="U87" s="9">
        <v>4</v>
      </c>
      <c r="V87">
        <f t="shared" si="9"/>
        <v>0</v>
      </c>
      <c r="W87">
        <f t="shared" si="12"/>
        <v>1</v>
      </c>
      <c r="X87">
        <f t="shared" si="10"/>
        <v>0</v>
      </c>
      <c r="Y87">
        <f t="shared" si="11"/>
        <v>1</v>
      </c>
      <c r="Z87">
        <f t="shared" si="13"/>
        <v>0</v>
      </c>
    </row>
    <row r="88" spans="1:26" ht="13.5">
      <c r="A88" s="5">
        <v>87</v>
      </c>
      <c r="B88" s="6">
        <v>2</v>
      </c>
      <c r="C88" s="6">
        <v>56</v>
      </c>
      <c r="D88" s="6">
        <v>152.8</v>
      </c>
      <c r="E88" s="6">
        <v>52.4</v>
      </c>
      <c r="F88" s="6"/>
      <c r="G88" s="7">
        <f t="shared" si="7"/>
        <v>22.4</v>
      </c>
      <c r="H88" s="6">
        <v>115</v>
      </c>
      <c r="I88" s="6">
        <v>62</v>
      </c>
      <c r="J88" s="6">
        <f t="shared" si="8"/>
        <v>1</v>
      </c>
      <c r="K88" s="6">
        <v>253</v>
      </c>
      <c r="L88" s="9">
        <v>1</v>
      </c>
      <c r="M88" s="9">
        <v>2</v>
      </c>
      <c r="N88" s="9">
        <v>1</v>
      </c>
      <c r="O88" s="9">
        <v>5</v>
      </c>
      <c r="P88" s="9">
        <v>4</v>
      </c>
      <c r="Q88" s="9">
        <v>5</v>
      </c>
      <c r="R88" s="9">
        <v>5</v>
      </c>
      <c r="S88" s="9">
        <v>1</v>
      </c>
      <c r="T88" s="9">
        <v>1</v>
      </c>
      <c r="U88" s="9">
        <v>1</v>
      </c>
      <c r="V88">
        <f t="shared" si="9"/>
        <v>0</v>
      </c>
      <c r="W88">
        <f t="shared" si="12"/>
        <v>1</v>
      </c>
      <c r="X88">
        <f t="shared" si="10"/>
        <v>0</v>
      </c>
      <c r="Y88">
        <f t="shared" si="11"/>
        <v>1</v>
      </c>
      <c r="Z88">
        <f t="shared" si="13"/>
        <v>0</v>
      </c>
    </row>
    <row r="89" spans="1:26" ht="13.5">
      <c r="A89" s="5">
        <v>88</v>
      </c>
      <c r="B89" s="6">
        <v>1</v>
      </c>
      <c r="C89" s="6">
        <v>24</v>
      </c>
      <c r="D89" s="6">
        <v>173</v>
      </c>
      <c r="E89" s="6">
        <v>81.8</v>
      </c>
      <c r="F89" s="6">
        <v>80</v>
      </c>
      <c r="G89" s="7">
        <f t="shared" si="7"/>
        <v>27.3</v>
      </c>
      <c r="H89" s="6">
        <v>120</v>
      </c>
      <c r="I89" s="6">
        <v>76</v>
      </c>
      <c r="J89" s="6">
        <f t="shared" si="8"/>
        <v>1</v>
      </c>
      <c r="K89" s="6">
        <v>231</v>
      </c>
      <c r="L89" s="9">
        <v>1</v>
      </c>
      <c r="M89" s="9">
        <v>1</v>
      </c>
      <c r="N89" s="9">
        <v>1</v>
      </c>
      <c r="O89" s="9">
        <v>3</v>
      </c>
      <c r="P89" s="9">
        <v>4</v>
      </c>
      <c r="Q89" s="9">
        <v>2</v>
      </c>
      <c r="R89" s="9">
        <v>5</v>
      </c>
      <c r="S89" s="9">
        <v>3</v>
      </c>
      <c r="T89" s="9">
        <v>3</v>
      </c>
      <c r="U89" s="9">
        <v>2</v>
      </c>
      <c r="V89">
        <f t="shared" si="9"/>
        <v>0</v>
      </c>
      <c r="W89">
        <f t="shared" si="12"/>
        <v>1</v>
      </c>
      <c r="X89">
        <f t="shared" si="10"/>
        <v>1</v>
      </c>
      <c r="Y89">
        <f t="shared" si="11"/>
        <v>2</v>
      </c>
      <c r="Z89">
        <f t="shared" si="13"/>
        <v>1</v>
      </c>
    </row>
    <row r="90" spans="1:26" ht="13.5">
      <c r="A90" s="5">
        <v>89</v>
      </c>
      <c r="B90" s="6">
        <v>1</v>
      </c>
      <c r="C90" s="6">
        <v>65</v>
      </c>
      <c r="D90" s="6">
        <v>171.6</v>
      </c>
      <c r="E90" s="6">
        <v>80</v>
      </c>
      <c r="F90" s="6">
        <v>81</v>
      </c>
      <c r="G90" s="7">
        <f t="shared" si="7"/>
        <v>27.2</v>
      </c>
      <c r="H90" s="6">
        <v>127</v>
      </c>
      <c r="I90" s="6">
        <v>75</v>
      </c>
      <c r="J90" s="6">
        <f t="shared" si="8"/>
        <v>1</v>
      </c>
      <c r="K90" s="6">
        <v>175</v>
      </c>
      <c r="L90" s="9">
        <v>1</v>
      </c>
      <c r="M90" s="9">
        <v>2</v>
      </c>
      <c r="N90" s="9">
        <v>3</v>
      </c>
      <c r="O90" s="9">
        <v>3</v>
      </c>
      <c r="P90" s="9">
        <v>3</v>
      </c>
      <c r="Q90" s="9">
        <v>5</v>
      </c>
      <c r="R90" s="9">
        <v>3</v>
      </c>
      <c r="S90" s="9">
        <v>4</v>
      </c>
      <c r="T90" s="9">
        <v>1</v>
      </c>
      <c r="U90" s="9">
        <v>1</v>
      </c>
      <c r="V90">
        <f t="shared" si="9"/>
        <v>0</v>
      </c>
      <c r="W90">
        <f t="shared" si="12"/>
        <v>0</v>
      </c>
      <c r="X90">
        <f t="shared" si="10"/>
        <v>0</v>
      </c>
      <c r="Y90">
        <f t="shared" si="11"/>
        <v>0</v>
      </c>
      <c r="Z90">
        <f t="shared" si="13"/>
        <v>0</v>
      </c>
    </row>
    <row r="91" spans="1:26" ht="13.5">
      <c r="A91" s="5">
        <v>90</v>
      </c>
      <c r="B91" s="6">
        <v>2</v>
      </c>
      <c r="C91" s="6">
        <v>63</v>
      </c>
      <c r="D91" s="6">
        <v>149.7</v>
      </c>
      <c r="E91" s="6">
        <v>50.1</v>
      </c>
      <c r="F91" s="6"/>
      <c r="G91" s="7">
        <f t="shared" si="7"/>
        <v>22.4</v>
      </c>
      <c r="H91" s="6">
        <v>153</v>
      </c>
      <c r="I91" s="6">
        <v>88</v>
      </c>
      <c r="J91" s="6">
        <f t="shared" si="8"/>
        <v>2</v>
      </c>
      <c r="K91" s="6">
        <v>264</v>
      </c>
      <c r="L91" s="9">
        <v>1</v>
      </c>
      <c r="M91" s="9">
        <v>3</v>
      </c>
      <c r="N91" s="9">
        <v>2</v>
      </c>
      <c r="O91" s="9">
        <v>1</v>
      </c>
      <c r="P91" s="9">
        <v>2</v>
      </c>
      <c r="Q91" s="9">
        <v>5</v>
      </c>
      <c r="R91" s="9">
        <v>5</v>
      </c>
      <c r="S91" s="9">
        <v>3</v>
      </c>
      <c r="T91" s="9">
        <v>2</v>
      </c>
      <c r="U91" s="9">
        <v>2</v>
      </c>
      <c r="V91">
        <f t="shared" si="9"/>
        <v>1</v>
      </c>
      <c r="W91">
        <f t="shared" si="12"/>
        <v>1</v>
      </c>
      <c r="X91">
        <f t="shared" si="10"/>
        <v>0</v>
      </c>
      <c r="Y91">
        <f t="shared" si="11"/>
        <v>2</v>
      </c>
      <c r="Z91">
        <f t="shared" si="13"/>
        <v>0</v>
      </c>
    </row>
    <row r="92" spans="1:26" ht="13.5">
      <c r="A92" s="5">
        <v>91</v>
      </c>
      <c r="B92" s="6">
        <v>1</v>
      </c>
      <c r="C92" s="6">
        <v>29</v>
      </c>
      <c r="D92" s="6">
        <v>157.4</v>
      </c>
      <c r="E92" s="6">
        <v>67.4</v>
      </c>
      <c r="F92" s="6">
        <v>66</v>
      </c>
      <c r="G92" s="7">
        <f t="shared" si="7"/>
        <v>27.2</v>
      </c>
      <c r="H92" s="6">
        <v>131</v>
      </c>
      <c r="I92" s="6">
        <v>77</v>
      </c>
      <c r="J92" s="6">
        <f t="shared" si="8"/>
        <v>1</v>
      </c>
      <c r="K92" s="6">
        <v>219</v>
      </c>
      <c r="L92" s="9">
        <v>1</v>
      </c>
      <c r="M92" s="9">
        <v>1</v>
      </c>
      <c r="N92" s="9">
        <v>1</v>
      </c>
      <c r="O92" s="9">
        <v>4</v>
      </c>
      <c r="P92" s="9">
        <v>3</v>
      </c>
      <c r="Q92" s="9">
        <v>5</v>
      </c>
      <c r="R92" s="9">
        <v>5</v>
      </c>
      <c r="S92" s="9">
        <v>2</v>
      </c>
      <c r="T92" s="9">
        <v>2</v>
      </c>
      <c r="U92" s="9">
        <v>2</v>
      </c>
      <c r="V92">
        <f t="shared" si="9"/>
        <v>0</v>
      </c>
      <c r="W92">
        <f t="shared" si="12"/>
        <v>0</v>
      </c>
      <c r="X92">
        <f t="shared" si="10"/>
        <v>0</v>
      </c>
      <c r="Y92">
        <f t="shared" si="11"/>
        <v>0</v>
      </c>
      <c r="Z92">
        <f t="shared" si="13"/>
        <v>0</v>
      </c>
    </row>
    <row r="93" spans="1:26" ht="13.5">
      <c r="A93" s="5">
        <v>92</v>
      </c>
      <c r="B93" s="6">
        <v>2</v>
      </c>
      <c r="C93" s="6">
        <v>51</v>
      </c>
      <c r="D93" s="6">
        <v>172.6</v>
      </c>
      <c r="E93" s="6">
        <v>66.8</v>
      </c>
      <c r="F93" s="6"/>
      <c r="G93" s="7">
        <f t="shared" si="7"/>
        <v>22.4</v>
      </c>
      <c r="H93" s="6">
        <v>102</v>
      </c>
      <c r="I93" s="6">
        <v>51</v>
      </c>
      <c r="J93" s="6">
        <f t="shared" si="8"/>
        <v>1</v>
      </c>
      <c r="K93" s="6">
        <v>112</v>
      </c>
      <c r="L93" s="9">
        <v>1</v>
      </c>
      <c r="M93" s="9">
        <v>2</v>
      </c>
      <c r="N93" s="9">
        <v>1</v>
      </c>
      <c r="O93" s="9">
        <v>3</v>
      </c>
      <c r="P93" s="9">
        <v>3</v>
      </c>
      <c r="Q93" s="9">
        <v>3</v>
      </c>
      <c r="R93" s="9">
        <v>5</v>
      </c>
      <c r="S93" s="9">
        <v>4</v>
      </c>
      <c r="T93" s="9">
        <v>1</v>
      </c>
      <c r="U93" s="9">
        <v>1</v>
      </c>
      <c r="V93">
        <f t="shared" si="9"/>
        <v>0</v>
      </c>
      <c r="W93">
        <f t="shared" si="12"/>
        <v>0</v>
      </c>
      <c r="X93">
        <f t="shared" si="10"/>
        <v>1</v>
      </c>
      <c r="Y93">
        <f t="shared" si="11"/>
        <v>1</v>
      </c>
      <c r="Z93">
        <f t="shared" si="13"/>
        <v>0</v>
      </c>
    </row>
    <row r="94" spans="1:26" ht="13.5">
      <c r="A94" s="5">
        <v>93</v>
      </c>
      <c r="B94" s="6">
        <v>1</v>
      </c>
      <c r="C94" s="6">
        <v>56</v>
      </c>
      <c r="D94" s="6">
        <v>166.7</v>
      </c>
      <c r="E94" s="6">
        <v>75.7</v>
      </c>
      <c r="F94" s="6">
        <v>72</v>
      </c>
      <c r="G94" s="7">
        <f t="shared" si="7"/>
        <v>27.2</v>
      </c>
      <c r="H94" s="6">
        <v>102</v>
      </c>
      <c r="I94" s="6">
        <v>68</v>
      </c>
      <c r="J94" s="6">
        <f t="shared" si="8"/>
        <v>1</v>
      </c>
      <c r="K94" s="6">
        <v>214</v>
      </c>
      <c r="L94" s="9">
        <v>1</v>
      </c>
      <c r="M94" s="9">
        <v>1</v>
      </c>
      <c r="N94" s="9">
        <v>1</v>
      </c>
      <c r="O94" s="9">
        <v>3</v>
      </c>
      <c r="P94" s="9">
        <v>3</v>
      </c>
      <c r="Q94" s="9">
        <v>2</v>
      </c>
      <c r="R94" s="9">
        <v>5</v>
      </c>
      <c r="S94" s="9">
        <v>3</v>
      </c>
      <c r="T94" s="9">
        <v>2</v>
      </c>
      <c r="U94" s="9">
        <v>2</v>
      </c>
      <c r="V94">
        <f t="shared" si="9"/>
        <v>0</v>
      </c>
      <c r="W94">
        <f t="shared" si="12"/>
        <v>0</v>
      </c>
      <c r="X94">
        <f t="shared" si="10"/>
        <v>1</v>
      </c>
      <c r="Y94">
        <f t="shared" si="11"/>
        <v>1</v>
      </c>
      <c r="Z94">
        <f t="shared" si="13"/>
        <v>0</v>
      </c>
    </row>
    <row r="95" spans="1:26" ht="13.5">
      <c r="A95" s="5">
        <v>94</v>
      </c>
      <c r="B95" s="6">
        <v>2</v>
      </c>
      <c r="C95" s="6">
        <v>56</v>
      </c>
      <c r="D95" s="6">
        <v>152.5</v>
      </c>
      <c r="E95" s="6">
        <v>52</v>
      </c>
      <c r="F95" s="6"/>
      <c r="G95" s="7">
        <f t="shared" si="7"/>
        <v>22.4</v>
      </c>
      <c r="H95" s="6">
        <v>106</v>
      </c>
      <c r="I95" s="6">
        <v>54</v>
      </c>
      <c r="J95" s="6">
        <f t="shared" si="8"/>
        <v>1</v>
      </c>
      <c r="K95" s="6">
        <v>190</v>
      </c>
      <c r="L95" s="9">
        <v>1</v>
      </c>
      <c r="M95" s="9">
        <v>2</v>
      </c>
      <c r="N95" s="9">
        <v>2</v>
      </c>
      <c r="O95" s="9">
        <v>1</v>
      </c>
      <c r="P95" s="9">
        <v>3</v>
      </c>
      <c r="Q95" s="9">
        <v>5</v>
      </c>
      <c r="R95" s="9">
        <v>5</v>
      </c>
      <c r="S95" s="9">
        <v>4</v>
      </c>
      <c r="T95" s="9">
        <v>1</v>
      </c>
      <c r="U95" s="9">
        <v>2</v>
      </c>
      <c r="V95">
        <f t="shared" si="9"/>
        <v>0</v>
      </c>
      <c r="W95">
        <f t="shared" si="12"/>
        <v>0</v>
      </c>
      <c r="X95">
        <f t="shared" si="10"/>
        <v>0</v>
      </c>
      <c r="Y95">
        <f t="shared" si="11"/>
        <v>0</v>
      </c>
      <c r="Z95">
        <f t="shared" si="13"/>
        <v>0</v>
      </c>
    </row>
    <row r="96" spans="1:26" ht="13.5">
      <c r="A96" s="5">
        <v>95</v>
      </c>
      <c r="B96" s="6">
        <v>1</v>
      </c>
      <c r="C96" s="6">
        <v>56</v>
      </c>
      <c r="D96" s="6">
        <v>151.4</v>
      </c>
      <c r="E96" s="6">
        <v>62.3</v>
      </c>
      <c r="F96" s="6">
        <v>60</v>
      </c>
      <c r="G96" s="7">
        <f t="shared" si="7"/>
        <v>27.2</v>
      </c>
      <c r="H96" s="6">
        <v>117</v>
      </c>
      <c r="I96" s="6">
        <v>73</v>
      </c>
      <c r="J96" s="6">
        <f t="shared" si="8"/>
        <v>1</v>
      </c>
      <c r="K96" s="6">
        <v>182</v>
      </c>
      <c r="L96" s="9">
        <v>1</v>
      </c>
      <c r="M96" s="9">
        <v>1</v>
      </c>
      <c r="N96" s="9">
        <v>2</v>
      </c>
      <c r="O96" s="9">
        <v>1</v>
      </c>
      <c r="P96" s="9">
        <v>3</v>
      </c>
      <c r="Q96" s="9">
        <v>5</v>
      </c>
      <c r="R96" s="9">
        <v>5</v>
      </c>
      <c r="S96" s="9">
        <v>1</v>
      </c>
      <c r="T96" s="9">
        <v>2</v>
      </c>
      <c r="U96" s="9">
        <v>2</v>
      </c>
      <c r="V96">
        <f t="shared" si="9"/>
        <v>0</v>
      </c>
      <c r="W96">
        <f t="shared" si="12"/>
        <v>0</v>
      </c>
      <c r="X96">
        <f t="shared" si="10"/>
        <v>0</v>
      </c>
      <c r="Y96">
        <f t="shared" si="11"/>
        <v>0</v>
      </c>
      <c r="Z96">
        <f t="shared" si="13"/>
        <v>0</v>
      </c>
    </row>
    <row r="97" spans="1:26" ht="13.5">
      <c r="A97" s="5">
        <v>96</v>
      </c>
      <c r="B97" s="6">
        <v>2</v>
      </c>
      <c r="C97" s="6">
        <v>60</v>
      </c>
      <c r="D97" s="6">
        <v>157.2</v>
      </c>
      <c r="E97" s="6">
        <v>55</v>
      </c>
      <c r="F97" s="6"/>
      <c r="G97" s="7">
        <f t="shared" si="7"/>
        <v>22.3</v>
      </c>
      <c r="H97" s="6">
        <v>118</v>
      </c>
      <c r="I97" s="6">
        <v>76</v>
      </c>
      <c r="J97" s="6">
        <f t="shared" si="8"/>
        <v>1</v>
      </c>
      <c r="K97" s="6">
        <v>217</v>
      </c>
      <c r="L97" s="9">
        <v>1</v>
      </c>
      <c r="M97" s="9">
        <v>1</v>
      </c>
      <c r="N97" s="9">
        <v>1</v>
      </c>
      <c r="O97" s="9">
        <v>3</v>
      </c>
      <c r="P97" s="9">
        <v>3</v>
      </c>
      <c r="Q97" s="9">
        <v>2</v>
      </c>
      <c r="R97" s="9">
        <v>3</v>
      </c>
      <c r="S97" s="9">
        <v>4</v>
      </c>
      <c r="T97" s="9">
        <v>1</v>
      </c>
      <c r="U97" s="9">
        <v>2</v>
      </c>
      <c r="V97">
        <f t="shared" si="9"/>
        <v>0</v>
      </c>
      <c r="W97">
        <f t="shared" si="12"/>
        <v>0</v>
      </c>
      <c r="X97">
        <f t="shared" si="10"/>
        <v>1</v>
      </c>
      <c r="Y97">
        <f t="shared" si="11"/>
        <v>1</v>
      </c>
      <c r="Z97">
        <f t="shared" si="13"/>
        <v>0</v>
      </c>
    </row>
    <row r="98" spans="1:26" ht="13.5">
      <c r="A98" s="5">
        <v>97</v>
      </c>
      <c r="B98" s="6">
        <v>1</v>
      </c>
      <c r="C98" s="6">
        <v>59</v>
      </c>
      <c r="D98" s="6">
        <v>146.6</v>
      </c>
      <c r="E98" s="6">
        <v>58.3</v>
      </c>
      <c r="F98" s="6">
        <v>55</v>
      </c>
      <c r="G98" s="7">
        <f t="shared" si="7"/>
        <v>27.1</v>
      </c>
      <c r="H98" s="6">
        <v>130</v>
      </c>
      <c r="I98" s="6">
        <v>76</v>
      </c>
      <c r="J98" s="6">
        <f t="shared" si="8"/>
        <v>1</v>
      </c>
      <c r="K98" s="6">
        <v>204</v>
      </c>
      <c r="L98" s="9">
        <v>1</v>
      </c>
      <c r="M98" s="9">
        <v>2</v>
      </c>
      <c r="N98" s="9">
        <v>3</v>
      </c>
      <c r="O98" s="9">
        <v>1</v>
      </c>
      <c r="P98" s="9">
        <v>1</v>
      </c>
      <c r="Q98" s="9">
        <v>5</v>
      </c>
      <c r="R98" s="9">
        <v>5</v>
      </c>
      <c r="S98" s="9">
        <v>4</v>
      </c>
      <c r="T98" s="9">
        <v>2</v>
      </c>
      <c r="U98" s="9">
        <v>4</v>
      </c>
      <c r="V98">
        <f t="shared" si="9"/>
        <v>0</v>
      </c>
      <c r="W98">
        <f t="shared" si="12"/>
        <v>0</v>
      </c>
      <c r="X98">
        <f t="shared" si="10"/>
        <v>0</v>
      </c>
      <c r="Y98">
        <f t="shared" si="11"/>
        <v>0</v>
      </c>
      <c r="Z98">
        <f t="shared" si="13"/>
        <v>0</v>
      </c>
    </row>
    <row r="99" spans="1:26" ht="13.5">
      <c r="A99" s="5">
        <v>98</v>
      </c>
      <c r="B99" s="6">
        <v>1</v>
      </c>
      <c r="C99" s="6">
        <v>55</v>
      </c>
      <c r="D99" s="6">
        <v>144</v>
      </c>
      <c r="E99" s="6">
        <v>56</v>
      </c>
      <c r="F99" s="6">
        <v>55</v>
      </c>
      <c r="G99" s="7">
        <f t="shared" si="7"/>
        <v>27</v>
      </c>
      <c r="H99" s="6">
        <v>137</v>
      </c>
      <c r="I99" s="6">
        <v>57</v>
      </c>
      <c r="J99" s="6">
        <f t="shared" si="8"/>
        <v>1</v>
      </c>
      <c r="K99" s="6">
        <v>239</v>
      </c>
      <c r="L99" s="9">
        <v>1</v>
      </c>
      <c r="M99" s="9">
        <v>1</v>
      </c>
      <c r="N99" s="9">
        <v>1</v>
      </c>
      <c r="O99" s="9">
        <v>1</v>
      </c>
      <c r="P99" s="9">
        <v>3</v>
      </c>
      <c r="Q99" s="9">
        <v>5</v>
      </c>
      <c r="R99" s="9">
        <v>5</v>
      </c>
      <c r="S99" s="9">
        <v>2</v>
      </c>
      <c r="T99" s="9">
        <v>1</v>
      </c>
      <c r="U99" s="9">
        <v>2</v>
      </c>
      <c r="V99">
        <f t="shared" si="9"/>
        <v>0</v>
      </c>
      <c r="W99">
        <f t="shared" si="12"/>
        <v>1</v>
      </c>
      <c r="X99">
        <f t="shared" si="10"/>
        <v>0</v>
      </c>
      <c r="Y99">
        <f t="shared" si="11"/>
        <v>1</v>
      </c>
      <c r="Z99">
        <f t="shared" si="13"/>
        <v>0</v>
      </c>
    </row>
    <row r="100" spans="1:26" ht="13.5">
      <c r="A100" s="5">
        <v>99</v>
      </c>
      <c r="B100" s="6">
        <v>1</v>
      </c>
      <c r="C100" s="6">
        <v>58</v>
      </c>
      <c r="D100" s="6">
        <v>169</v>
      </c>
      <c r="E100" s="6">
        <v>77</v>
      </c>
      <c r="F100" s="6">
        <v>70</v>
      </c>
      <c r="G100" s="7">
        <f t="shared" si="7"/>
        <v>27</v>
      </c>
      <c r="H100" s="6">
        <v>123</v>
      </c>
      <c r="I100" s="6">
        <v>62</v>
      </c>
      <c r="J100" s="6">
        <f t="shared" si="8"/>
        <v>1</v>
      </c>
      <c r="K100" s="6">
        <v>176</v>
      </c>
      <c r="L100" s="9">
        <v>1</v>
      </c>
      <c r="M100" s="9">
        <v>1</v>
      </c>
      <c r="N100" s="9">
        <v>1</v>
      </c>
      <c r="O100" s="9">
        <v>3</v>
      </c>
      <c r="P100" s="9">
        <v>3</v>
      </c>
      <c r="Q100" s="9">
        <v>5</v>
      </c>
      <c r="R100" s="9">
        <v>5</v>
      </c>
      <c r="S100" s="9">
        <v>1</v>
      </c>
      <c r="T100" s="9">
        <v>1</v>
      </c>
      <c r="U100" s="9">
        <v>1</v>
      </c>
      <c r="V100">
        <f t="shared" si="9"/>
        <v>0</v>
      </c>
      <c r="W100">
        <f t="shared" si="12"/>
        <v>0</v>
      </c>
      <c r="X100">
        <f t="shared" si="10"/>
        <v>0</v>
      </c>
      <c r="Y100">
        <f t="shared" si="11"/>
        <v>0</v>
      </c>
      <c r="Z100">
        <f t="shared" si="13"/>
        <v>0</v>
      </c>
    </row>
    <row r="101" spans="1:26" ht="13.5">
      <c r="A101" s="5">
        <v>100</v>
      </c>
      <c r="B101" s="6">
        <v>1</v>
      </c>
      <c r="C101" s="6">
        <v>66</v>
      </c>
      <c r="D101" s="6">
        <v>158.4</v>
      </c>
      <c r="E101" s="6">
        <v>67.5</v>
      </c>
      <c r="F101" s="6">
        <v>65</v>
      </c>
      <c r="G101" s="7">
        <f t="shared" si="7"/>
        <v>26.9</v>
      </c>
      <c r="H101" s="6">
        <v>122</v>
      </c>
      <c r="I101" s="6">
        <v>83</v>
      </c>
      <c r="J101" s="6">
        <f t="shared" si="8"/>
        <v>1</v>
      </c>
      <c r="K101" s="6">
        <v>201</v>
      </c>
      <c r="L101" s="9">
        <v>2</v>
      </c>
      <c r="M101" s="9">
        <v>3</v>
      </c>
      <c r="N101" s="9">
        <v>1</v>
      </c>
      <c r="O101" s="9">
        <v>3</v>
      </c>
      <c r="P101" s="9">
        <v>4</v>
      </c>
      <c r="Q101" s="9">
        <v>4</v>
      </c>
      <c r="R101" s="9">
        <v>3</v>
      </c>
      <c r="S101" s="9">
        <v>4</v>
      </c>
      <c r="T101" s="9">
        <v>3</v>
      </c>
      <c r="U101" s="9">
        <v>3</v>
      </c>
      <c r="V101">
        <f t="shared" si="9"/>
        <v>0</v>
      </c>
      <c r="W101">
        <f t="shared" si="12"/>
        <v>0</v>
      </c>
      <c r="X101">
        <f t="shared" si="10"/>
        <v>0</v>
      </c>
      <c r="Y101">
        <f t="shared" si="11"/>
        <v>0</v>
      </c>
      <c r="Z101">
        <f t="shared" si="13"/>
        <v>0</v>
      </c>
    </row>
    <row r="102" spans="1:26" ht="13.5">
      <c r="A102" s="5">
        <v>101</v>
      </c>
      <c r="B102" s="6">
        <v>2</v>
      </c>
      <c r="C102" s="6">
        <v>66</v>
      </c>
      <c r="D102" s="6">
        <v>160.1</v>
      </c>
      <c r="E102" s="6">
        <v>57.2</v>
      </c>
      <c r="F102" s="6"/>
      <c r="G102" s="7">
        <f t="shared" si="7"/>
        <v>22.3</v>
      </c>
      <c r="H102" s="6">
        <v>119</v>
      </c>
      <c r="I102" s="6">
        <v>71</v>
      </c>
      <c r="J102" s="6">
        <f t="shared" si="8"/>
        <v>1</v>
      </c>
      <c r="K102" s="6">
        <v>200</v>
      </c>
      <c r="L102" s="9">
        <v>1</v>
      </c>
      <c r="M102" s="9">
        <v>1</v>
      </c>
      <c r="N102" s="9">
        <v>1</v>
      </c>
      <c r="O102" s="9">
        <v>3</v>
      </c>
      <c r="P102" s="9">
        <v>3</v>
      </c>
      <c r="Q102" s="9">
        <v>2</v>
      </c>
      <c r="R102" s="9">
        <v>2</v>
      </c>
      <c r="S102" s="9">
        <v>4</v>
      </c>
      <c r="T102" s="9">
        <v>1</v>
      </c>
      <c r="U102" s="9">
        <v>3</v>
      </c>
      <c r="V102">
        <f t="shared" si="9"/>
        <v>0</v>
      </c>
      <c r="W102">
        <f t="shared" si="12"/>
        <v>0</v>
      </c>
      <c r="X102">
        <f t="shared" si="10"/>
        <v>1</v>
      </c>
      <c r="Y102">
        <f t="shared" si="11"/>
        <v>1</v>
      </c>
      <c r="Z102">
        <f t="shared" si="13"/>
        <v>0</v>
      </c>
    </row>
    <row r="103" spans="1:26" ht="13.5">
      <c r="A103" s="5">
        <v>102</v>
      </c>
      <c r="B103" s="6">
        <v>2</v>
      </c>
      <c r="C103" s="6">
        <v>65</v>
      </c>
      <c r="D103" s="6">
        <v>150.4</v>
      </c>
      <c r="E103" s="6">
        <v>50.4</v>
      </c>
      <c r="F103" s="6"/>
      <c r="G103" s="7">
        <f t="shared" si="7"/>
        <v>22.3</v>
      </c>
      <c r="H103" s="6">
        <v>117</v>
      </c>
      <c r="I103" s="6">
        <v>65</v>
      </c>
      <c r="J103" s="6">
        <f t="shared" si="8"/>
        <v>1</v>
      </c>
      <c r="K103" s="6">
        <v>241</v>
      </c>
      <c r="L103" s="9">
        <v>1</v>
      </c>
      <c r="M103" s="9">
        <v>1</v>
      </c>
      <c r="N103" s="9">
        <v>1</v>
      </c>
      <c r="O103" s="9">
        <v>1</v>
      </c>
      <c r="P103" s="9">
        <v>4</v>
      </c>
      <c r="Q103" s="9">
        <v>5</v>
      </c>
      <c r="R103" s="9">
        <v>5</v>
      </c>
      <c r="S103" s="9">
        <v>2</v>
      </c>
      <c r="T103" s="9">
        <v>1</v>
      </c>
      <c r="U103" s="9">
        <v>1</v>
      </c>
      <c r="V103">
        <f t="shared" si="9"/>
        <v>0</v>
      </c>
      <c r="W103">
        <f t="shared" si="12"/>
        <v>1</v>
      </c>
      <c r="X103">
        <f t="shared" si="10"/>
        <v>0</v>
      </c>
      <c r="Y103">
        <f t="shared" si="11"/>
        <v>1</v>
      </c>
      <c r="Z103">
        <f t="shared" si="13"/>
        <v>0</v>
      </c>
    </row>
    <row r="104" spans="1:26" ht="13.5">
      <c r="A104" s="5">
        <v>103</v>
      </c>
      <c r="B104" s="6">
        <v>1</v>
      </c>
      <c r="C104" s="6">
        <v>68</v>
      </c>
      <c r="D104" s="6">
        <v>170.6</v>
      </c>
      <c r="E104" s="6">
        <v>78.2</v>
      </c>
      <c r="F104" s="6">
        <v>77</v>
      </c>
      <c r="G104" s="7">
        <f t="shared" si="7"/>
        <v>26.9</v>
      </c>
      <c r="H104" s="6">
        <v>132</v>
      </c>
      <c r="I104" s="6">
        <v>76</v>
      </c>
      <c r="J104" s="6">
        <f t="shared" si="8"/>
        <v>1</v>
      </c>
      <c r="K104" s="6">
        <v>172</v>
      </c>
      <c r="L104" s="9">
        <v>1</v>
      </c>
      <c r="M104" s="9">
        <v>1</v>
      </c>
      <c r="N104" s="9">
        <v>2</v>
      </c>
      <c r="O104" s="9">
        <v>3</v>
      </c>
      <c r="P104" s="9">
        <v>1</v>
      </c>
      <c r="Q104" s="9">
        <v>4</v>
      </c>
      <c r="R104" s="9">
        <v>3</v>
      </c>
      <c r="S104" s="9">
        <v>1</v>
      </c>
      <c r="T104" s="9">
        <v>1</v>
      </c>
      <c r="U104" s="9">
        <v>2</v>
      </c>
      <c r="V104">
        <f t="shared" si="9"/>
        <v>0</v>
      </c>
      <c r="W104">
        <f t="shared" si="12"/>
        <v>0</v>
      </c>
      <c r="X104">
        <f t="shared" si="10"/>
        <v>0</v>
      </c>
      <c r="Y104">
        <f t="shared" si="11"/>
        <v>0</v>
      </c>
      <c r="Z104">
        <f t="shared" si="13"/>
        <v>0</v>
      </c>
    </row>
    <row r="105" spans="1:26" ht="13.5">
      <c r="A105" s="5">
        <v>104</v>
      </c>
      <c r="B105" s="6">
        <v>2</v>
      </c>
      <c r="C105" s="6">
        <v>54</v>
      </c>
      <c r="D105" s="6">
        <v>149.7</v>
      </c>
      <c r="E105" s="6">
        <v>50</v>
      </c>
      <c r="F105" s="6"/>
      <c r="G105" s="7">
        <f t="shared" si="7"/>
        <v>22.3</v>
      </c>
      <c r="H105" s="6">
        <v>161</v>
      </c>
      <c r="I105" s="6">
        <v>92</v>
      </c>
      <c r="J105" s="6">
        <f t="shared" si="8"/>
        <v>3</v>
      </c>
      <c r="K105" s="6">
        <v>162</v>
      </c>
      <c r="L105" s="9">
        <v>1</v>
      </c>
      <c r="M105" s="9">
        <v>1</v>
      </c>
      <c r="N105" s="9">
        <v>1</v>
      </c>
      <c r="O105" s="9">
        <v>1</v>
      </c>
      <c r="P105" s="9">
        <v>2</v>
      </c>
      <c r="Q105" s="9">
        <v>5</v>
      </c>
      <c r="R105" s="9">
        <v>5</v>
      </c>
      <c r="S105" s="9">
        <v>1</v>
      </c>
      <c r="T105" s="9">
        <v>1</v>
      </c>
      <c r="U105" s="9">
        <v>2</v>
      </c>
      <c r="V105">
        <f t="shared" si="9"/>
        <v>1</v>
      </c>
      <c r="W105">
        <f t="shared" si="12"/>
        <v>0</v>
      </c>
      <c r="X105">
        <f t="shared" si="10"/>
        <v>0</v>
      </c>
      <c r="Y105">
        <f t="shared" si="11"/>
        <v>1</v>
      </c>
      <c r="Z105">
        <f t="shared" si="13"/>
        <v>0</v>
      </c>
    </row>
    <row r="106" spans="1:26" ht="13.5">
      <c r="A106" s="5">
        <v>105</v>
      </c>
      <c r="B106" s="6">
        <v>2</v>
      </c>
      <c r="C106" s="6">
        <v>57</v>
      </c>
      <c r="D106" s="6">
        <v>159.6</v>
      </c>
      <c r="E106" s="6">
        <v>56.6</v>
      </c>
      <c r="F106" s="6"/>
      <c r="G106" s="7">
        <f t="shared" si="7"/>
        <v>22.2</v>
      </c>
      <c r="H106" s="6">
        <v>134</v>
      </c>
      <c r="I106" s="6">
        <v>83</v>
      </c>
      <c r="J106" s="6">
        <f t="shared" si="8"/>
        <v>1</v>
      </c>
      <c r="K106" s="6">
        <v>225</v>
      </c>
      <c r="L106" s="9">
        <v>1</v>
      </c>
      <c r="M106" s="9">
        <v>1</v>
      </c>
      <c r="N106" s="9">
        <v>1</v>
      </c>
      <c r="O106" s="9">
        <v>3</v>
      </c>
      <c r="P106" s="9">
        <v>3</v>
      </c>
      <c r="Q106" s="9">
        <v>5</v>
      </c>
      <c r="R106" s="9">
        <v>5</v>
      </c>
      <c r="S106" s="9">
        <v>2</v>
      </c>
      <c r="T106" s="9">
        <v>1</v>
      </c>
      <c r="U106" s="9">
        <v>1</v>
      </c>
      <c r="V106">
        <f t="shared" si="9"/>
        <v>0</v>
      </c>
      <c r="W106">
        <f t="shared" si="12"/>
        <v>0</v>
      </c>
      <c r="X106">
        <f t="shared" si="10"/>
        <v>0</v>
      </c>
      <c r="Y106">
        <f t="shared" si="11"/>
        <v>0</v>
      </c>
      <c r="Z106">
        <f t="shared" si="13"/>
        <v>0</v>
      </c>
    </row>
    <row r="107" spans="1:26" ht="13.5">
      <c r="A107" s="5">
        <v>106</v>
      </c>
      <c r="B107" s="6">
        <v>2</v>
      </c>
      <c r="C107" s="6">
        <v>67</v>
      </c>
      <c r="D107" s="6">
        <v>145.7</v>
      </c>
      <c r="E107" s="6">
        <v>47.2</v>
      </c>
      <c r="F107" s="6"/>
      <c r="G107" s="7">
        <f t="shared" si="7"/>
        <v>22.2</v>
      </c>
      <c r="H107" s="6">
        <v>101</v>
      </c>
      <c r="I107" s="6">
        <v>66</v>
      </c>
      <c r="J107" s="6">
        <f t="shared" si="8"/>
        <v>1</v>
      </c>
      <c r="K107" s="6">
        <v>237</v>
      </c>
      <c r="L107" s="9">
        <v>1</v>
      </c>
      <c r="M107" s="9">
        <v>2</v>
      </c>
      <c r="N107" s="9">
        <v>2</v>
      </c>
      <c r="O107" s="9">
        <v>1</v>
      </c>
      <c r="P107" s="9">
        <v>4</v>
      </c>
      <c r="Q107" s="9">
        <v>5</v>
      </c>
      <c r="R107" s="9">
        <v>5</v>
      </c>
      <c r="S107" s="9">
        <v>4</v>
      </c>
      <c r="T107" s="9">
        <v>2</v>
      </c>
      <c r="U107" s="9">
        <v>2</v>
      </c>
      <c r="V107">
        <f t="shared" si="9"/>
        <v>0</v>
      </c>
      <c r="W107">
        <f t="shared" si="12"/>
        <v>1</v>
      </c>
      <c r="X107">
        <f t="shared" si="10"/>
        <v>0</v>
      </c>
      <c r="Y107">
        <f t="shared" si="11"/>
        <v>1</v>
      </c>
      <c r="Z107">
        <f t="shared" si="13"/>
        <v>0</v>
      </c>
    </row>
    <row r="108" spans="1:26" ht="13.5">
      <c r="A108" s="5">
        <v>107</v>
      </c>
      <c r="B108" s="6">
        <v>1</v>
      </c>
      <c r="C108" s="6">
        <v>63</v>
      </c>
      <c r="D108" s="6">
        <v>150.3</v>
      </c>
      <c r="E108" s="6">
        <v>60.8</v>
      </c>
      <c r="F108" s="6">
        <v>60</v>
      </c>
      <c r="G108" s="7">
        <f t="shared" si="7"/>
        <v>26.9</v>
      </c>
      <c r="H108" s="6">
        <v>136</v>
      </c>
      <c r="I108" s="6">
        <v>75</v>
      </c>
      <c r="J108" s="6">
        <f t="shared" si="8"/>
        <v>1</v>
      </c>
      <c r="K108" s="6">
        <v>178</v>
      </c>
      <c r="L108" s="9">
        <v>1</v>
      </c>
      <c r="M108" s="9">
        <v>1</v>
      </c>
      <c r="N108" s="9">
        <v>1</v>
      </c>
      <c r="O108" s="9">
        <v>3</v>
      </c>
      <c r="P108" s="9">
        <v>1</v>
      </c>
      <c r="Q108" s="9">
        <v>5</v>
      </c>
      <c r="R108" s="9">
        <v>5</v>
      </c>
      <c r="S108" s="9">
        <v>4</v>
      </c>
      <c r="T108" s="9">
        <v>1</v>
      </c>
      <c r="U108" s="9">
        <v>1</v>
      </c>
      <c r="V108">
        <f t="shared" si="9"/>
        <v>0</v>
      </c>
      <c r="W108">
        <f t="shared" si="12"/>
        <v>0</v>
      </c>
      <c r="X108">
        <f t="shared" si="10"/>
        <v>0</v>
      </c>
      <c r="Y108">
        <f t="shared" si="11"/>
        <v>0</v>
      </c>
      <c r="Z108">
        <f t="shared" si="13"/>
        <v>0</v>
      </c>
    </row>
    <row r="109" spans="1:26" ht="13.5">
      <c r="A109" s="5">
        <v>108</v>
      </c>
      <c r="B109" s="6">
        <v>1</v>
      </c>
      <c r="C109" s="6">
        <v>30</v>
      </c>
      <c r="D109" s="6">
        <v>145.6</v>
      </c>
      <c r="E109" s="6">
        <v>57</v>
      </c>
      <c r="F109" s="6">
        <v>55</v>
      </c>
      <c r="G109" s="7">
        <f t="shared" si="7"/>
        <v>26.9</v>
      </c>
      <c r="H109" s="6">
        <v>116</v>
      </c>
      <c r="I109" s="6">
        <v>67</v>
      </c>
      <c r="J109" s="6">
        <f t="shared" si="8"/>
        <v>1</v>
      </c>
      <c r="K109" s="6">
        <v>207</v>
      </c>
      <c r="L109" s="9">
        <v>1</v>
      </c>
      <c r="M109" s="9">
        <v>1</v>
      </c>
      <c r="N109" s="9">
        <v>2</v>
      </c>
      <c r="O109" s="9">
        <v>3</v>
      </c>
      <c r="P109" s="9">
        <v>3</v>
      </c>
      <c r="Q109" s="9">
        <v>5</v>
      </c>
      <c r="R109" s="9">
        <v>5</v>
      </c>
      <c r="S109" s="9">
        <v>1</v>
      </c>
      <c r="T109" s="9">
        <v>1</v>
      </c>
      <c r="U109" s="9">
        <v>2</v>
      </c>
      <c r="V109">
        <f t="shared" si="9"/>
        <v>0</v>
      </c>
      <c r="W109">
        <f t="shared" si="12"/>
        <v>0</v>
      </c>
      <c r="X109">
        <f t="shared" si="10"/>
        <v>0</v>
      </c>
      <c r="Y109">
        <f t="shared" si="11"/>
        <v>0</v>
      </c>
      <c r="Z109">
        <f t="shared" si="13"/>
        <v>0</v>
      </c>
    </row>
    <row r="110" spans="1:26" ht="13.5">
      <c r="A110" s="5">
        <v>109</v>
      </c>
      <c r="B110" s="6">
        <v>2</v>
      </c>
      <c r="C110" s="6">
        <v>50</v>
      </c>
      <c r="D110" s="6">
        <v>159.5</v>
      </c>
      <c r="E110" s="6">
        <v>56.5</v>
      </c>
      <c r="F110" s="6"/>
      <c r="G110" s="7">
        <f t="shared" si="7"/>
        <v>22.2</v>
      </c>
      <c r="H110" s="6">
        <v>106</v>
      </c>
      <c r="I110" s="6">
        <v>61</v>
      </c>
      <c r="J110" s="6">
        <f t="shared" si="8"/>
        <v>1</v>
      </c>
      <c r="K110" s="6">
        <v>242</v>
      </c>
      <c r="L110" s="9">
        <v>2</v>
      </c>
      <c r="M110" s="9">
        <v>1</v>
      </c>
      <c r="N110" s="9">
        <v>3</v>
      </c>
      <c r="O110" s="9">
        <v>3</v>
      </c>
      <c r="P110" s="9">
        <v>4</v>
      </c>
      <c r="Q110" s="9">
        <v>2</v>
      </c>
      <c r="R110" s="9">
        <v>5</v>
      </c>
      <c r="S110" s="9">
        <v>4</v>
      </c>
      <c r="T110" s="9">
        <v>3</v>
      </c>
      <c r="U110" s="9">
        <v>2</v>
      </c>
      <c r="V110">
        <f t="shared" si="9"/>
        <v>0</v>
      </c>
      <c r="W110">
        <f t="shared" si="12"/>
        <v>1</v>
      </c>
      <c r="X110">
        <f t="shared" si="10"/>
        <v>1</v>
      </c>
      <c r="Y110">
        <f t="shared" si="11"/>
        <v>2</v>
      </c>
      <c r="Z110">
        <f t="shared" si="13"/>
        <v>0</v>
      </c>
    </row>
    <row r="111" spans="1:26" ht="13.5">
      <c r="A111" s="5">
        <v>110</v>
      </c>
      <c r="B111" s="6">
        <v>1</v>
      </c>
      <c r="C111" s="6">
        <v>43</v>
      </c>
      <c r="D111" s="6">
        <v>144.2</v>
      </c>
      <c r="E111" s="6">
        <v>56</v>
      </c>
      <c r="F111" s="6">
        <v>55</v>
      </c>
      <c r="G111" s="7">
        <f t="shared" si="7"/>
        <v>26.9</v>
      </c>
      <c r="H111" s="6">
        <v>156</v>
      </c>
      <c r="I111" s="6">
        <v>79</v>
      </c>
      <c r="J111" s="6">
        <f t="shared" si="8"/>
        <v>2</v>
      </c>
      <c r="K111" s="6">
        <v>220</v>
      </c>
      <c r="L111" s="9">
        <v>1</v>
      </c>
      <c r="M111" s="9">
        <v>1</v>
      </c>
      <c r="N111" s="9">
        <v>3</v>
      </c>
      <c r="O111" s="9">
        <v>3</v>
      </c>
      <c r="P111" s="9">
        <v>1</v>
      </c>
      <c r="Q111" s="9">
        <v>5</v>
      </c>
      <c r="R111" s="9">
        <v>5</v>
      </c>
      <c r="S111" s="9">
        <v>4</v>
      </c>
      <c r="T111" s="9">
        <v>1</v>
      </c>
      <c r="U111" s="9">
        <v>1</v>
      </c>
      <c r="V111">
        <f t="shared" si="9"/>
        <v>1</v>
      </c>
      <c r="W111">
        <f t="shared" si="12"/>
        <v>0</v>
      </c>
      <c r="X111">
        <f t="shared" si="10"/>
        <v>0</v>
      </c>
      <c r="Y111">
        <f t="shared" si="11"/>
        <v>1</v>
      </c>
      <c r="Z111">
        <f t="shared" si="13"/>
        <v>0</v>
      </c>
    </row>
    <row r="112" spans="1:26" ht="13.5">
      <c r="A112" s="5">
        <v>111</v>
      </c>
      <c r="B112" s="6">
        <v>2</v>
      </c>
      <c r="C112" s="6">
        <v>56</v>
      </c>
      <c r="D112" s="6">
        <v>163.4</v>
      </c>
      <c r="E112" s="6">
        <v>59</v>
      </c>
      <c r="F112" s="6"/>
      <c r="G112" s="7">
        <f t="shared" si="7"/>
        <v>22.1</v>
      </c>
      <c r="H112" s="6">
        <v>135</v>
      </c>
      <c r="I112" s="6">
        <v>85</v>
      </c>
      <c r="J112" s="6">
        <f t="shared" si="8"/>
        <v>1</v>
      </c>
      <c r="K112" s="6">
        <v>257</v>
      </c>
      <c r="L112" s="9">
        <v>1</v>
      </c>
      <c r="M112" s="9">
        <v>1</v>
      </c>
      <c r="N112" s="9">
        <v>1</v>
      </c>
      <c r="O112" s="9">
        <v>3</v>
      </c>
      <c r="P112" s="9">
        <v>3</v>
      </c>
      <c r="Q112" s="9">
        <v>5</v>
      </c>
      <c r="R112" s="9">
        <v>5</v>
      </c>
      <c r="S112" s="9">
        <v>1</v>
      </c>
      <c r="T112" s="9">
        <v>1</v>
      </c>
      <c r="U112" s="9">
        <v>3</v>
      </c>
      <c r="V112">
        <f t="shared" si="9"/>
        <v>0</v>
      </c>
      <c r="W112">
        <f t="shared" si="12"/>
        <v>1</v>
      </c>
      <c r="X112">
        <f t="shared" si="10"/>
        <v>0</v>
      </c>
      <c r="Y112">
        <f t="shared" si="11"/>
        <v>1</v>
      </c>
      <c r="Z112">
        <f t="shared" si="13"/>
        <v>0</v>
      </c>
    </row>
    <row r="113" spans="1:26" ht="13.5">
      <c r="A113" s="5">
        <v>112</v>
      </c>
      <c r="B113" s="6">
        <v>1</v>
      </c>
      <c r="C113" s="6">
        <v>30</v>
      </c>
      <c r="D113" s="6">
        <v>155.4</v>
      </c>
      <c r="E113" s="6">
        <v>64.5</v>
      </c>
      <c r="F113" s="6">
        <v>62</v>
      </c>
      <c r="G113" s="7">
        <f t="shared" si="7"/>
        <v>26.7</v>
      </c>
      <c r="H113" s="6">
        <v>138</v>
      </c>
      <c r="I113" s="6">
        <v>73</v>
      </c>
      <c r="J113" s="6">
        <f t="shared" si="8"/>
        <v>1</v>
      </c>
      <c r="K113" s="6">
        <v>230</v>
      </c>
      <c r="L113" s="9">
        <v>1</v>
      </c>
      <c r="M113" s="9">
        <v>1</v>
      </c>
      <c r="N113" s="9">
        <v>1</v>
      </c>
      <c r="O113" s="9">
        <v>5</v>
      </c>
      <c r="P113" s="9">
        <v>1</v>
      </c>
      <c r="Q113" s="9">
        <v>5</v>
      </c>
      <c r="R113" s="9">
        <v>5</v>
      </c>
      <c r="S113" s="9">
        <v>4</v>
      </c>
      <c r="T113" s="9">
        <v>1</v>
      </c>
      <c r="U113" s="9">
        <v>3</v>
      </c>
      <c r="V113">
        <f t="shared" si="9"/>
        <v>0</v>
      </c>
      <c r="W113">
        <f t="shared" si="12"/>
        <v>1</v>
      </c>
      <c r="X113">
        <f t="shared" si="10"/>
        <v>0</v>
      </c>
      <c r="Y113">
        <f t="shared" si="11"/>
        <v>1</v>
      </c>
      <c r="Z113">
        <f t="shared" si="13"/>
        <v>0</v>
      </c>
    </row>
    <row r="114" spans="1:26" ht="13.5">
      <c r="A114" s="5">
        <v>113</v>
      </c>
      <c r="B114" s="6">
        <v>2</v>
      </c>
      <c r="C114" s="6">
        <v>66</v>
      </c>
      <c r="D114" s="6">
        <v>165.6</v>
      </c>
      <c r="E114" s="6">
        <v>60.5</v>
      </c>
      <c r="F114" s="6"/>
      <c r="G114" s="7">
        <f t="shared" si="7"/>
        <v>22.1</v>
      </c>
      <c r="H114" s="6">
        <v>136</v>
      </c>
      <c r="I114" s="6">
        <v>68</v>
      </c>
      <c r="J114" s="6">
        <f t="shared" si="8"/>
        <v>1</v>
      </c>
      <c r="K114" s="6">
        <v>170</v>
      </c>
      <c r="L114" s="9">
        <v>1</v>
      </c>
      <c r="M114" s="9">
        <v>1</v>
      </c>
      <c r="N114" s="9">
        <v>3</v>
      </c>
      <c r="O114" s="9">
        <v>3</v>
      </c>
      <c r="P114" s="9">
        <v>4</v>
      </c>
      <c r="Q114" s="9">
        <v>3</v>
      </c>
      <c r="R114" s="9">
        <v>5</v>
      </c>
      <c r="S114" s="9">
        <v>1</v>
      </c>
      <c r="T114" s="9">
        <v>1</v>
      </c>
      <c r="U114" s="9">
        <v>1</v>
      </c>
      <c r="V114">
        <f t="shared" si="9"/>
        <v>0</v>
      </c>
      <c r="W114">
        <f t="shared" si="12"/>
        <v>0</v>
      </c>
      <c r="X114">
        <f t="shared" si="10"/>
        <v>1</v>
      </c>
      <c r="Y114">
        <f t="shared" si="11"/>
        <v>1</v>
      </c>
      <c r="Z114">
        <f t="shared" si="13"/>
        <v>0</v>
      </c>
    </row>
    <row r="115" spans="1:26" ht="13.5">
      <c r="A115" s="5">
        <v>114</v>
      </c>
      <c r="B115" s="6">
        <v>2</v>
      </c>
      <c r="C115" s="6">
        <v>68</v>
      </c>
      <c r="D115" s="6">
        <v>146.6</v>
      </c>
      <c r="E115" s="6">
        <v>47.6</v>
      </c>
      <c r="F115" s="6"/>
      <c r="G115" s="7">
        <f t="shared" si="7"/>
        <v>22.1</v>
      </c>
      <c r="H115" s="6">
        <v>129</v>
      </c>
      <c r="I115" s="6">
        <v>74</v>
      </c>
      <c r="J115" s="6">
        <f t="shared" si="8"/>
        <v>1</v>
      </c>
      <c r="K115" s="6">
        <v>220</v>
      </c>
      <c r="L115" s="9">
        <v>1</v>
      </c>
      <c r="M115" s="9">
        <v>1</v>
      </c>
      <c r="N115" s="9">
        <v>1</v>
      </c>
      <c r="O115" s="9">
        <v>1</v>
      </c>
      <c r="P115" s="9">
        <v>3</v>
      </c>
      <c r="Q115" s="9">
        <v>5</v>
      </c>
      <c r="R115" s="9">
        <v>5</v>
      </c>
      <c r="S115" s="9">
        <v>1</v>
      </c>
      <c r="T115" s="9">
        <v>1</v>
      </c>
      <c r="U115" s="9">
        <v>2</v>
      </c>
      <c r="V115">
        <f t="shared" si="9"/>
        <v>0</v>
      </c>
      <c r="W115">
        <f t="shared" si="12"/>
        <v>0</v>
      </c>
      <c r="X115">
        <f t="shared" si="10"/>
        <v>0</v>
      </c>
      <c r="Y115">
        <f t="shared" si="11"/>
        <v>0</v>
      </c>
      <c r="Z115">
        <f t="shared" si="13"/>
        <v>0</v>
      </c>
    </row>
    <row r="116" spans="1:26" ht="13.5">
      <c r="A116" s="5">
        <v>115</v>
      </c>
      <c r="B116" s="6">
        <v>1</v>
      </c>
      <c r="C116" s="6">
        <v>49</v>
      </c>
      <c r="D116" s="6">
        <v>171.6</v>
      </c>
      <c r="E116" s="6">
        <v>78.2</v>
      </c>
      <c r="F116" s="6">
        <v>75</v>
      </c>
      <c r="G116" s="7">
        <f t="shared" si="7"/>
        <v>26.6</v>
      </c>
      <c r="H116" s="6">
        <v>116</v>
      </c>
      <c r="I116" s="6">
        <v>79</v>
      </c>
      <c r="J116" s="6">
        <f t="shared" si="8"/>
        <v>1</v>
      </c>
      <c r="K116" s="6">
        <v>183</v>
      </c>
      <c r="L116" s="9">
        <v>1</v>
      </c>
      <c r="M116" s="9">
        <v>2</v>
      </c>
      <c r="N116" s="9">
        <v>1</v>
      </c>
      <c r="O116" s="9">
        <v>2</v>
      </c>
      <c r="P116" s="9">
        <v>4</v>
      </c>
      <c r="Q116" s="9">
        <v>4</v>
      </c>
      <c r="R116" s="9">
        <v>3</v>
      </c>
      <c r="S116" s="9">
        <v>4</v>
      </c>
      <c r="T116" s="9">
        <v>1</v>
      </c>
      <c r="U116" s="9">
        <v>2</v>
      </c>
      <c r="V116">
        <f t="shared" si="9"/>
        <v>0</v>
      </c>
      <c r="W116">
        <f t="shared" si="12"/>
        <v>0</v>
      </c>
      <c r="X116">
        <f t="shared" si="10"/>
        <v>0</v>
      </c>
      <c r="Y116">
        <f t="shared" si="11"/>
        <v>0</v>
      </c>
      <c r="Z116">
        <f t="shared" si="13"/>
        <v>0</v>
      </c>
    </row>
    <row r="117" spans="1:26" ht="13.5">
      <c r="A117" s="5">
        <v>116</v>
      </c>
      <c r="B117" s="6">
        <v>2</v>
      </c>
      <c r="C117" s="6">
        <v>61</v>
      </c>
      <c r="D117" s="6">
        <v>159.8</v>
      </c>
      <c r="E117" s="6">
        <v>56.4</v>
      </c>
      <c r="F117" s="6"/>
      <c r="G117" s="7">
        <f t="shared" si="7"/>
        <v>22.1</v>
      </c>
      <c r="H117" s="6">
        <v>101</v>
      </c>
      <c r="I117" s="6">
        <v>65</v>
      </c>
      <c r="J117" s="6">
        <f t="shared" si="8"/>
        <v>1</v>
      </c>
      <c r="K117" s="6">
        <v>252</v>
      </c>
      <c r="L117" s="9">
        <v>1</v>
      </c>
      <c r="M117" s="9">
        <v>1</v>
      </c>
      <c r="N117" s="9">
        <v>1</v>
      </c>
      <c r="O117" s="9">
        <v>5</v>
      </c>
      <c r="P117" s="9">
        <v>3</v>
      </c>
      <c r="Q117" s="9">
        <v>2</v>
      </c>
      <c r="R117" s="9">
        <v>3</v>
      </c>
      <c r="S117" s="9">
        <v>4</v>
      </c>
      <c r="T117" s="9">
        <v>1</v>
      </c>
      <c r="U117" s="9">
        <v>1</v>
      </c>
      <c r="V117">
        <f t="shared" si="9"/>
        <v>0</v>
      </c>
      <c r="W117">
        <f t="shared" si="12"/>
        <v>1</v>
      </c>
      <c r="X117">
        <f t="shared" si="10"/>
        <v>1</v>
      </c>
      <c r="Y117">
        <f t="shared" si="11"/>
        <v>2</v>
      </c>
      <c r="Z117">
        <f t="shared" si="13"/>
        <v>0</v>
      </c>
    </row>
    <row r="118" spans="1:26" ht="13.5">
      <c r="A118" s="5">
        <v>117</v>
      </c>
      <c r="B118" s="6">
        <v>2</v>
      </c>
      <c r="C118" s="6">
        <v>28</v>
      </c>
      <c r="D118" s="6">
        <v>147</v>
      </c>
      <c r="E118" s="6">
        <v>47.8</v>
      </c>
      <c r="F118" s="6"/>
      <c r="G118" s="7">
        <f t="shared" si="7"/>
        <v>22.1</v>
      </c>
      <c r="H118" s="6">
        <v>184</v>
      </c>
      <c r="I118" s="6">
        <v>109</v>
      </c>
      <c r="J118" s="6">
        <f t="shared" si="8"/>
        <v>3</v>
      </c>
      <c r="K118" s="6">
        <v>210</v>
      </c>
      <c r="L118" s="9">
        <v>1</v>
      </c>
      <c r="M118" s="9">
        <v>3</v>
      </c>
      <c r="N118" s="9">
        <v>1</v>
      </c>
      <c r="O118" s="9">
        <v>1</v>
      </c>
      <c r="P118" s="9">
        <v>3</v>
      </c>
      <c r="Q118" s="9">
        <v>5</v>
      </c>
      <c r="R118" s="9">
        <v>4</v>
      </c>
      <c r="S118" s="9">
        <v>4</v>
      </c>
      <c r="T118" s="9">
        <v>2</v>
      </c>
      <c r="U118" s="9">
        <v>2</v>
      </c>
      <c r="V118">
        <f t="shared" si="9"/>
        <v>1</v>
      </c>
      <c r="W118">
        <f t="shared" si="12"/>
        <v>0</v>
      </c>
      <c r="X118">
        <f t="shared" si="10"/>
        <v>0</v>
      </c>
      <c r="Y118">
        <f t="shared" si="11"/>
        <v>1</v>
      </c>
      <c r="Z118">
        <f t="shared" si="13"/>
        <v>0</v>
      </c>
    </row>
    <row r="119" spans="1:26" ht="13.5">
      <c r="A119" s="5">
        <v>118</v>
      </c>
      <c r="B119" s="6">
        <v>1</v>
      </c>
      <c r="C119" s="6">
        <v>61</v>
      </c>
      <c r="D119" s="6">
        <v>153.8</v>
      </c>
      <c r="E119" s="6">
        <v>63</v>
      </c>
      <c r="F119" s="6">
        <v>63</v>
      </c>
      <c r="G119" s="7">
        <f t="shared" si="7"/>
        <v>26.6</v>
      </c>
      <c r="H119" s="6">
        <v>116</v>
      </c>
      <c r="I119" s="6">
        <v>63</v>
      </c>
      <c r="J119" s="6">
        <f t="shared" si="8"/>
        <v>1</v>
      </c>
      <c r="K119" s="6">
        <v>223</v>
      </c>
      <c r="L119" s="9">
        <v>1</v>
      </c>
      <c r="M119" s="9">
        <v>1</v>
      </c>
      <c r="N119" s="9">
        <v>1</v>
      </c>
      <c r="O119" s="9">
        <v>3</v>
      </c>
      <c r="P119" s="9">
        <v>3</v>
      </c>
      <c r="Q119" s="9">
        <v>4</v>
      </c>
      <c r="R119" s="9">
        <v>5</v>
      </c>
      <c r="S119" s="9">
        <v>3</v>
      </c>
      <c r="T119" s="9">
        <v>1</v>
      </c>
      <c r="U119" s="9">
        <v>1</v>
      </c>
      <c r="V119">
        <f t="shared" si="9"/>
        <v>0</v>
      </c>
      <c r="W119">
        <f t="shared" si="12"/>
        <v>0</v>
      </c>
      <c r="X119">
        <f t="shared" si="10"/>
        <v>0</v>
      </c>
      <c r="Y119">
        <f t="shared" si="11"/>
        <v>0</v>
      </c>
      <c r="Z119">
        <f t="shared" si="13"/>
        <v>0</v>
      </c>
    </row>
    <row r="120" spans="1:26" ht="13.5">
      <c r="A120" s="5">
        <v>119</v>
      </c>
      <c r="B120" s="6">
        <v>2</v>
      </c>
      <c r="C120" s="6">
        <v>26</v>
      </c>
      <c r="D120" s="6">
        <v>153.8</v>
      </c>
      <c r="E120" s="6">
        <v>52.2</v>
      </c>
      <c r="F120" s="6"/>
      <c r="G120" s="7">
        <f t="shared" si="7"/>
        <v>22.1</v>
      </c>
      <c r="H120" s="6">
        <v>134</v>
      </c>
      <c r="I120" s="6">
        <v>77</v>
      </c>
      <c r="J120" s="6">
        <f t="shared" si="8"/>
        <v>1</v>
      </c>
      <c r="K120" s="6">
        <v>219</v>
      </c>
      <c r="L120" s="9">
        <v>1</v>
      </c>
      <c r="M120" s="9">
        <v>1</v>
      </c>
      <c r="N120" s="9">
        <v>2</v>
      </c>
      <c r="O120" s="9">
        <v>5</v>
      </c>
      <c r="P120" s="9">
        <v>4</v>
      </c>
      <c r="Q120" s="9">
        <v>5</v>
      </c>
      <c r="R120" s="9">
        <v>5</v>
      </c>
      <c r="S120" s="9">
        <v>3</v>
      </c>
      <c r="T120" s="9">
        <v>1</v>
      </c>
      <c r="U120" s="9">
        <v>1</v>
      </c>
      <c r="V120">
        <f t="shared" si="9"/>
        <v>0</v>
      </c>
      <c r="W120">
        <f t="shared" si="12"/>
        <v>0</v>
      </c>
      <c r="X120">
        <f t="shared" si="10"/>
        <v>0</v>
      </c>
      <c r="Y120">
        <f t="shared" si="11"/>
        <v>0</v>
      </c>
      <c r="Z120">
        <f t="shared" si="13"/>
        <v>0</v>
      </c>
    </row>
    <row r="121" spans="1:26" ht="13.5">
      <c r="A121" s="5">
        <v>120</v>
      </c>
      <c r="B121" s="6">
        <v>1</v>
      </c>
      <c r="C121" s="6">
        <v>65</v>
      </c>
      <c r="D121" s="6">
        <v>155.8</v>
      </c>
      <c r="E121" s="6">
        <v>64.4</v>
      </c>
      <c r="F121" s="6">
        <v>64</v>
      </c>
      <c r="G121" s="7">
        <f t="shared" si="7"/>
        <v>26.5</v>
      </c>
      <c r="H121" s="6">
        <v>160</v>
      </c>
      <c r="I121" s="6">
        <v>81</v>
      </c>
      <c r="J121" s="6">
        <f t="shared" si="8"/>
        <v>3</v>
      </c>
      <c r="K121" s="6">
        <v>266</v>
      </c>
      <c r="L121" s="9">
        <v>1</v>
      </c>
      <c r="M121" s="9">
        <v>1</v>
      </c>
      <c r="N121" s="9">
        <v>1</v>
      </c>
      <c r="O121" s="9">
        <v>1</v>
      </c>
      <c r="P121" s="9">
        <v>4</v>
      </c>
      <c r="Q121" s="9">
        <v>5</v>
      </c>
      <c r="R121" s="9">
        <v>5</v>
      </c>
      <c r="S121" s="9">
        <v>1</v>
      </c>
      <c r="T121" s="9">
        <v>1</v>
      </c>
      <c r="U121" s="9">
        <v>2</v>
      </c>
      <c r="V121">
        <f t="shared" si="9"/>
        <v>1</v>
      </c>
      <c r="W121">
        <f t="shared" si="12"/>
        <v>1</v>
      </c>
      <c r="X121">
        <f t="shared" si="10"/>
        <v>0</v>
      </c>
      <c r="Y121">
        <f t="shared" si="11"/>
        <v>2</v>
      </c>
      <c r="Z121">
        <f t="shared" si="13"/>
        <v>1</v>
      </c>
    </row>
    <row r="122" spans="1:26" ht="13.5">
      <c r="A122" s="5">
        <v>121</v>
      </c>
      <c r="B122" s="6">
        <v>1</v>
      </c>
      <c r="C122" s="6">
        <v>63</v>
      </c>
      <c r="D122" s="6">
        <v>145.7</v>
      </c>
      <c r="E122" s="6">
        <v>56.2</v>
      </c>
      <c r="F122" s="6">
        <v>55</v>
      </c>
      <c r="G122" s="7">
        <f t="shared" si="7"/>
        <v>26.5</v>
      </c>
      <c r="H122" s="6">
        <v>134</v>
      </c>
      <c r="I122" s="6">
        <v>70</v>
      </c>
      <c r="J122" s="6">
        <f t="shared" si="8"/>
        <v>1</v>
      </c>
      <c r="K122" s="6">
        <v>185</v>
      </c>
      <c r="L122" s="9">
        <v>1</v>
      </c>
      <c r="M122" s="9">
        <v>1</v>
      </c>
      <c r="N122" s="9">
        <v>1</v>
      </c>
      <c r="O122" s="9">
        <v>1</v>
      </c>
      <c r="P122" s="9">
        <v>2</v>
      </c>
      <c r="Q122" s="9">
        <v>5</v>
      </c>
      <c r="R122" s="9">
        <v>5</v>
      </c>
      <c r="S122" s="9">
        <v>2</v>
      </c>
      <c r="T122" s="9">
        <v>2</v>
      </c>
      <c r="U122" s="9">
        <v>1</v>
      </c>
      <c r="V122">
        <f t="shared" si="9"/>
        <v>0</v>
      </c>
      <c r="W122">
        <f t="shared" si="12"/>
        <v>0</v>
      </c>
      <c r="X122">
        <f t="shared" si="10"/>
        <v>0</v>
      </c>
      <c r="Y122">
        <f t="shared" si="11"/>
        <v>0</v>
      </c>
      <c r="Z122">
        <f t="shared" si="13"/>
        <v>0</v>
      </c>
    </row>
    <row r="123" spans="1:26" ht="13.5">
      <c r="A123" s="5">
        <v>122</v>
      </c>
      <c r="B123" s="6">
        <v>2</v>
      </c>
      <c r="C123" s="6">
        <v>48</v>
      </c>
      <c r="D123" s="6">
        <v>147.4</v>
      </c>
      <c r="E123" s="6">
        <v>48</v>
      </c>
      <c r="F123" s="6"/>
      <c r="G123" s="7">
        <f t="shared" si="7"/>
        <v>22.1</v>
      </c>
      <c r="H123" s="6">
        <v>91</v>
      </c>
      <c r="I123" s="6">
        <v>55</v>
      </c>
      <c r="J123" s="6">
        <f t="shared" si="8"/>
        <v>1</v>
      </c>
      <c r="K123" s="6">
        <v>209</v>
      </c>
      <c r="L123" s="9">
        <v>1</v>
      </c>
      <c r="M123" s="9">
        <v>2</v>
      </c>
      <c r="N123" s="9">
        <v>1</v>
      </c>
      <c r="O123" s="9">
        <v>1</v>
      </c>
      <c r="P123" s="9">
        <v>3</v>
      </c>
      <c r="Q123" s="9">
        <v>5</v>
      </c>
      <c r="R123" s="9">
        <v>5</v>
      </c>
      <c r="S123" s="9">
        <v>4</v>
      </c>
      <c r="T123" s="9">
        <v>2</v>
      </c>
      <c r="U123" s="9">
        <v>2</v>
      </c>
      <c r="V123">
        <f t="shared" si="9"/>
        <v>0</v>
      </c>
      <c r="W123">
        <f t="shared" si="12"/>
        <v>0</v>
      </c>
      <c r="X123">
        <f t="shared" si="10"/>
        <v>0</v>
      </c>
      <c r="Y123">
        <f t="shared" si="11"/>
        <v>0</v>
      </c>
      <c r="Z123">
        <f t="shared" si="13"/>
        <v>0</v>
      </c>
    </row>
    <row r="124" spans="1:26" ht="13.5">
      <c r="A124" s="5">
        <v>123</v>
      </c>
      <c r="B124" s="6">
        <v>2</v>
      </c>
      <c r="C124" s="6">
        <v>67</v>
      </c>
      <c r="D124" s="6">
        <v>160.9</v>
      </c>
      <c r="E124" s="6">
        <v>57.3</v>
      </c>
      <c r="F124" s="6"/>
      <c r="G124" s="7">
        <f t="shared" si="7"/>
        <v>22.1</v>
      </c>
      <c r="H124" s="6">
        <v>128</v>
      </c>
      <c r="I124" s="6">
        <v>72</v>
      </c>
      <c r="J124" s="6">
        <f t="shared" si="8"/>
        <v>1</v>
      </c>
      <c r="K124" s="6">
        <v>209</v>
      </c>
      <c r="L124" s="9">
        <v>1</v>
      </c>
      <c r="M124" s="9">
        <v>1</v>
      </c>
      <c r="N124" s="9">
        <v>2</v>
      </c>
      <c r="O124" s="9">
        <v>3</v>
      </c>
      <c r="P124" s="9">
        <v>1</v>
      </c>
      <c r="Q124" s="9">
        <v>5</v>
      </c>
      <c r="R124" s="9">
        <v>5</v>
      </c>
      <c r="S124" s="9">
        <v>2</v>
      </c>
      <c r="T124" s="9">
        <v>1</v>
      </c>
      <c r="U124" s="9">
        <v>2</v>
      </c>
      <c r="V124">
        <f t="shared" si="9"/>
        <v>0</v>
      </c>
      <c r="W124">
        <f t="shared" si="12"/>
        <v>0</v>
      </c>
      <c r="X124">
        <f t="shared" si="10"/>
        <v>0</v>
      </c>
      <c r="Y124">
        <f t="shared" si="11"/>
        <v>0</v>
      </c>
      <c r="Z124">
        <f t="shared" si="13"/>
        <v>0</v>
      </c>
    </row>
    <row r="125" spans="1:26" ht="13.5">
      <c r="A125" s="5">
        <v>124</v>
      </c>
      <c r="B125" s="6">
        <v>1</v>
      </c>
      <c r="C125" s="6">
        <v>65</v>
      </c>
      <c r="D125" s="6">
        <v>155.5</v>
      </c>
      <c r="E125" s="6">
        <v>64.1</v>
      </c>
      <c r="F125" s="6">
        <v>62</v>
      </c>
      <c r="G125" s="7">
        <f t="shared" si="7"/>
        <v>26.5</v>
      </c>
      <c r="H125" s="6">
        <v>115</v>
      </c>
      <c r="I125" s="6">
        <v>68</v>
      </c>
      <c r="J125" s="6">
        <f t="shared" si="8"/>
        <v>1</v>
      </c>
      <c r="K125" s="6">
        <v>158</v>
      </c>
      <c r="L125" s="9">
        <v>1</v>
      </c>
      <c r="M125" s="9">
        <v>1</v>
      </c>
      <c r="N125" s="9">
        <v>1</v>
      </c>
      <c r="O125" s="9">
        <v>5</v>
      </c>
      <c r="P125" s="9">
        <v>3</v>
      </c>
      <c r="Q125" s="9">
        <v>5</v>
      </c>
      <c r="R125" s="9">
        <v>3</v>
      </c>
      <c r="S125" s="9">
        <v>1</v>
      </c>
      <c r="T125" s="9">
        <v>2</v>
      </c>
      <c r="U125" s="9">
        <v>2</v>
      </c>
      <c r="V125">
        <f t="shared" si="9"/>
        <v>0</v>
      </c>
      <c r="W125">
        <f t="shared" si="12"/>
        <v>0</v>
      </c>
      <c r="X125">
        <f t="shared" si="10"/>
        <v>0</v>
      </c>
      <c r="Y125">
        <f t="shared" si="11"/>
        <v>0</v>
      </c>
      <c r="Z125">
        <f t="shared" si="13"/>
        <v>0</v>
      </c>
    </row>
    <row r="126" spans="1:26" ht="13.5">
      <c r="A126" s="5">
        <v>125</v>
      </c>
      <c r="B126" s="6">
        <v>2</v>
      </c>
      <c r="C126" s="6">
        <v>62</v>
      </c>
      <c r="D126" s="6">
        <v>168.3</v>
      </c>
      <c r="E126" s="6">
        <v>62.2</v>
      </c>
      <c r="F126" s="6"/>
      <c r="G126" s="7">
        <f t="shared" si="7"/>
        <v>22</v>
      </c>
      <c r="H126" s="6">
        <v>113</v>
      </c>
      <c r="I126" s="6">
        <v>79</v>
      </c>
      <c r="J126" s="6">
        <f t="shared" si="8"/>
        <v>1</v>
      </c>
      <c r="K126" s="6">
        <v>280</v>
      </c>
      <c r="L126" s="9">
        <v>2</v>
      </c>
      <c r="M126" s="9">
        <v>2</v>
      </c>
      <c r="N126" s="9">
        <v>2</v>
      </c>
      <c r="O126" s="9">
        <v>1</v>
      </c>
      <c r="P126" s="9">
        <v>4</v>
      </c>
      <c r="Q126" s="9">
        <v>4</v>
      </c>
      <c r="R126" s="9">
        <v>3</v>
      </c>
      <c r="S126" s="9">
        <v>2</v>
      </c>
      <c r="T126" s="9">
        <v>1</v>
      </c>
      <c r="U126" s="9">
        <v>1</v>
      </c>
      <c r="V126">
        <f t="shared" si="9"/>
        <v>0</v>
      </c>
      <c r="W126">
        <f t="shared" si="12"/>
        <v>1</v>
      </c>
      <c r="X126">
        <f t="shared" si="10"/>
        <v>0</v>
      </c>
      <c r="Y126">
        <f t="shared" si="11"/>
        <v>1</v>
      </c>
      <c r="Z126">
        <f t="shared" si="13"/>
        <v>0</v>
      </c>
    </row>
    <row r="127" spans="1:26" ht="13.5">
      <c r="A127" s="5">
        <v>126</v>
      </c>
      <c r="B127" s="6">
        <v>2</v>
      </c>
      <c r="C127" s="6">
        <v>61</v>
      </c>
      <c r="D127" s="6">
        <v>170.5</v>
      </c>
      <c r="E127" s="6">
        <v>64</v>
      </c>
      <c r="F127" s="6"/>
      <c r="G127" s="7">
        <f t="shared" si="7"/>
        <v>22</v>
      </c>
      <c r="H127" s="6">
        <v>109</v>
      </c>
      <c r="I127" s="6">
        <v>70</v>
      </c>
      <c r="J127" s="6">
        <f t="shared" si="8"/>
        <v>1</v>
      </c>
      <c r="K127" s="6">
        <v>303</v>
      </c>
      <c r="L127" s="9">
        <v>2</v>
      </c>
      <c r="M127" s="9">
        <v>1</v>
      </c>
      <c r="N127" s="9">
        <v>2</v>
      </c>
      <c r="O127" s="9">
        <v>3</v>
      </c>
      <c r="P127" s="9">
        <v>3</v>
      </c>
      <c r="Q127" s="9">
        <v>2</v>
      </c>
      <c r="R127" s="9">
        <v>5</v>
      </c>
      <c r="S127" s="9">
        <v>1</v>
      </c>
      <c r="T127" s="9">
        <v>1</v>
      </c>
      <c r="U127" s="9">
        <v>2</v>
      </c>
      <c r="V127">
        <f t="shared" si="9"/>
        <v>0</v>
      </c>
      <c r="W127">
        <f t="shared" si="12"/>
        <v>1</v>
      </c>
      <c r="X127">
        <f t="shared" si="10"/>
        <v>1</v>
      </c>
      <c r="Y127">
        <f t="shared" si="11"/>
        <v>2</v>
      </c>
      <c r="Z127">
        <f t="shared" si="13"/>
        <v>0</v>
      </c>
    </row>
    <row r="128" spans="1:26" ht="13.5">
      <c r="A128" s="5">
        <v>127</v>
      </c>
      <c r="B128" s="6">
        <v>1</v>
      </c>
      <c r="C128" s="6">
        <v>47</v>
      </c>
      <c r="D128" s="6">
        <v>166.7</v>
      </c>
      <c r="E128" s="6">
        <v>73</v>
      </c>
      <c r="F128" s="6">
        <v>70</v>
      </c>
      <c r="G128" s="7">
        <f t="shared" si="7"/>
        <v>26.3</v>
      </c>
      <c r="H128" s="6">
        <v>136</v>
      </c>
      <c r="I128" s="6">
        <v>88</v>
      </c>
      <c r="J128" s="6">
        <f t="shared" si="8"/>
        <v>1</v>
      </c>
      <c r="K128" s="6">
        <v>186</v>
      </c>
      <c r="L128" s="9">
        <v>1</v>
      </c>
      <c r="M128" s="9">
        <v>1</v>
      </c>
      <c r="N128" s="9">
        <v>1</v>
      </c>
      <c r="O128" s="9">
        <v>3</v>
      </c>
      <c r="P128" s="9">
        <v>3</v>
      </c>
      <c r="Q128" s="9">
        <v>5</v>
      </c>
      <c r="R128" s="9">
        <v>2</v>
      </c>
      <c r="S128" s="9">
        <v>1</v>
      </c>
      <c r="T128" s="9">
        <v>1</v>
      </c>
      <c r="U128" s="9">
        <v>3</v>
      </c>
      <c r="V128">
        <f t="shared" si="9"/>
        <v>0</v>
      </c>
      <c r="W128">
        <f t="shared" si="12"/>
        <v>0</v>
      </c>
      <c r="X128">
        <f t="shared" si="10"/>
        <v>0</v>
      </c>
      <c r="Y128">
        <f t="shared" si="11"/>
        <v>0</v>
      </c>
      <c r="Z128">
        <f t="shared" si="13"/>
        <v>0</v>
      </c>
    </row>
    <row r="129" spans="1:26" ht="13.5">
      <c r="A129" s="5">
        <v>128</v>
      </c>
      <c r="B129" s="6">
        <v>1</v>
      </c>
      <c r="C129" s="6">
        <v>65</v>
      </c>
      <c r="D129" s="6">
        <v>159.8</v>
      </c>
      <c r="E129" s="6">
        <v>67.2</v>
      </c>
      <c r="F129" s="6">
        <v>66</v>
      </c>
      <c r="G129" s="7">
        <f t="shared" si="7"/>
        <v>26.3</v>
      </c>
      <c r="H129" s="6">
        <v>130</v>
      </c>
      <c r="I129" s="6">
        <v>87</v>
      </c>
      <c r="J129" s="6">
        <f t="shared" si="8"/>
        <v>1</v>
      </c>
      <c r="K129" s="6">
        <v>194</v>
      </c>
      <c r="L129" s="9">
        <v>1</v>
      </c>
      <c r="M129" s="9">
        <v>1</v>
      </c>
      <c r="N129" s="9">
        <v>2</v>
      </c>
      <c r="O129" s="9">
        <v>4</v>
      </c>
      <c r="P129" s="9">
        <v>3</v>
      </c>
      <c r="Q129" s="9">
        <v>5</v>
      </c>
      <c r="R129" s="9">
        <v>2</v>
      </c>
      <c r="S129" s="9">
        <v>3</v>
      </c>
      <c r="T129" s="9">
        <v>1</v>
      </c>
      <c r="U129" s="9">
        <v>1</v>
      </c>
      <c r="V129">
        <f t="shared" si="9"/>
        <v>0</v>
      </c>
      <c r="W129">
        <f t="shared" si="12"/>
        <v>0</v>
      </c>
      <c r="X129">
        <f t="shared" si="10"/>
        <v>0</v>
      </c>
      <c r="Y129">
        <f t="shared" si="11"/>
        <v>0</v>
      </c>
      <c r="Z129">
        <f t="shared" si="13"/>
        <v>0</v>
      </c>
    </row>
    <row r="130" spans="1:26" ht="13.5">
      <c r="A130" s="5">
        <v>129</v>
      </c>
      <c r="B130" s="6">
        <v>2</v>
      </c>
      <c r="C130" s="6">
        <v>69</v>
      </c>
      <c r="D130" s="6">
        <v>155.1</v>
      </c>
      <c r="E130" s="6">
        <v>53</v>
      </c>
      <c r="F130" s="6"/>
      <c r="G130" s="7">
        <f aca="true" t="shared" si="14" ref="G130:G193">ROUND(E130/((D130*0.01)^2),1)</f>
        <v>22</v>
      </c>
      <c r="H130" s="6">
        <v>112</v>
      </c>
      <c r="I130" s="6">
        <v>77</v>
      </c>
      <c r="J130" s="6">
        <f aca="true" t="shared" si="15" ref="J130:J193">IF(AND(H130&lt;140,I130&lt;90),1,IF(AND(H130&lt;160,I130&lt;95),2,3))</f>
        <v>1</v>
      </c>
      <c r="K130" s="6">
        <v>281</v>
      </c>
      <c r="L130" s="9">
        <v>1</v>
      </c>
      <c r="M130" s="9">
        <v>1</v>
      </c>
      <c r="N130" s="9">
        <v>1</v>
      </c>
      <c r="O130" s="9">
        <v>1</v>
      </c>
      <c r="P130" s="9">
        <v>3</v>
      </c>
      <c r="Q130" s="9">
        <v>5</v>
      </c>
      <c r="R130" s="9">
        <v>5</v>
      </c>
      <c r="S130" s="9">
        <v>2</v>
      </c>
      <c r="T130" s="9">
        <v>1</v>
      </c>
      <c r="U130" s="9">
        <v>1</v>
      </c>
      <c r="V130">
        <f aca="true" t="shared" si="16" ref="V130:V193">IF(J130&gt;1,1,0)</f>
        <v>0</v>
      </c>
      <c r="W130">
        <f t="shared" si="12"/>
        <v>1</v>
      </c>
      <c r="X130">
        <f aca="true" t="shared" si="17" ref="X130:X193">IF(Q130&lt;4,1,0)</f>
        <v>0</v>
      </c>
      <c r="Y130">
        <f aca="true" t="shared" si="18" ref="Y130:Y193">V130+W130+X130</f>
        <v>1</v>
      </c>
      <c r="Z130">
        <f t="shared" si="13"/>
        <v>0</v>
      </c>
    </row>
    <row r="131" spans="1:26" ht="13.5">
      <c r="A131" s="5">
        <v>130</v>
      </c>
      <c r="B131" s="6">
        <v>1</v>
      </c>
      <c r="C131" s="6">
        <v>56</v>
      </c>
      <c r="D131" s="6">
        <v>150</v>
      </c>
      <c r="E131" s="6">
        <v>59</v>
      </c>
      <c r="F131" s="6">
        <v>55</v>
      </c>
      <c r="G131" s="7">
        <f t="shared" si="14"/>
        <v>26.2</v>
      </c>
      <c r="H131" s="6">
        <v>139</v>
      </c>
      <c r="I131" s="6">
        <v>83</v>
      </c>
      <c r="J131" s="6">
        <f t="shared" si="15"/>
        <v>1</v>
      </c>
      <c r="K131" s="6">
        <v>206</v>
      </c>
      <c r="L131" s="9">
        <v>1</v>
      </c>
      <c r="M131" s="9">
        <v>1</v>
      </c>
      <c r="N131" s="9">
        <v>1</v>
      </c>
      <c r="O131" s="9">
        <v>4</v>
      </c>
      <c r="P131" s="9">
        <v>4</v>
      </c>
      <c r="Q131" s="9">
        <v>5</v>
      </c>
      <c r="R131" s="9">
        <v>3</v>
      </c>
      <c r="S131" s="9">
        <v>4</v>
      </c>
      <c r="T131" s="9">
        <v>1</v>
      </c>
      <c r="U131" s="9">
        <v>2</v>
      </c>
      <c r="V131">
        <f t="shared" si="16"/>
        <v>0</v>
      </c>
      <c r="W131">
        <f aca="true" t="shared" si="19" ref="W131:W194">IF(K131&gt;=230,1,0)</f>
        <v>0</v>
      </c>
      <c r="X131">
        <f t="shared" si="17"/>
        <v>0</v>
      </c>
      <c r="Y131">
        <f t="shared" si="18"/>
        <v>0</v>
      </c>
      <c r="Z131">
        <f aca="true" t="shared" si="20" ref="Z131:Z194">IF(AND(G131&gt;=25,Y131&gt;=2),1,0)</f>
        <v>0</v>
      </c>
    </row>
    <row r="132" spans="1:26" ht="13.5">
      <c r="A132" s="5">
        <v>131</v>
      </c>
      <c r="B132" s="6">
        <v>1</v>
      </c>
      <c r="C132" s="6">
        <v>57</v>
      </c>
      <c r="D132" s="6">
        <v>160.2</v>
      </c>
      <c r="E132" s="6">
        <v>67</v>
      </c>
      <c r="F132" s="6">
        <v>66</v>
      </c>
      <c r="G132" s="7">
        <f t="shared" si="14"/>
        <v>26.1</v>
      </c>
      <c r="H132" s="6">
        <v>151</v>
      </c>
      <c r="I132" s="6">
        <v>97</v>
      </c>
      <c r="J132" s="6">
        <f t="shared" si="15"/>
        <v>3</v>
      </c>
      <c r="K132" s="6">
        <v>215</v>
      </c>
      <c r="L132" s="9">
        <v>1</v>
      </c>
      <c r="M132" s="9">
        <v>1</v>
      </c>
      <c r="N132" s="9">
        <v>1</v>
      </c>
      <c r="O132" s="9">
        <v>3</v>
      </c>
      <c r="P132" s="9">
        <v>3</v>
      </c>
      <c r="Q132" s="9">
        <v>3</v>
      </c>
      <c r="R132" s="9">
        <v>2</v>
      </c>
      <c r="S132" s="9">
        <v>3</v>
      </c>
      <c r="T132" s="9">
        <v>1</v>
      </c>
      <c r="U132" s="9">
        <v>2</v>
      </c>
      <c r="V132">
        <f t="shared" si="16"/>
        <v>1</v>
      </c>
      <c r="W132">
        <f t="shared" si="19"/>
        <v>0</v>
      </c>
      <c r="X132">
        <f t="shared" si="17"/>
        <v>1</v>
      </c>
      <c r="Y132">
        <f t="shared" si="18"/>
        <v>2</v>
      </c>
      <c r="Z132">
        <f t="shared" si="20"/>
        <v>1</v>
      </c>
    </row>
    <row r="133" spans="1:26" ht="13.5">
      <c r="A133" s="5">
        <v>132</v>
      </c>
      <c r="B133" s="6">
        <v>2</v>
      </c>
      <c r="C133" s="6">
        <v>55</v>
      </c>
      <c r="D133" s="6">
        <v>152.8</v>
      </c>
      <c r="E133" s="6">
        <v>51.4</v>
      </c>
      <c r="F133" s="6"/>
      <c r="G133" s="7">
        <f t="shared" si="14"/>
        <v>22</v>
      </c>
      <c r="H133" s="6">
        <v>141</v>
      </c>
      <c r="I133" s="6">
        <v>86</v>
      </c>
      <c r="J133" s="6">
        <f t="shared" si="15"/>
        <v>2</v>
      </c>
      <c r="K133" s="6">
        <v>246</v>
      </c>
      <c r="L133" s="9">
        <v>1</v>
      </c>
      <c r="M133" s="9">
        <v>2</v>
      </c>
      <c r="N133" s="9">
        <v>1</v>
      </c>
      <c r="O133" s="9">
        <v>1</v>
      </c>
      <c r="P133" s="9">
        <v>1</v>
      </c>
      <c r="Q133" s="9">
        <v>5</v>
      </c>
      <c r="R133" s="9">
        <v>5</v>
      </c>
      <c r="S133" s="9">
        <v>4</v>
      </c>
      <c r="T133" s="9">
        <v>1</v>
      </c>
      <c r="U133" s="9">
        <v>2</v>
      </c>
      <c r="V133">
        <f t="shared" si="16"/>
        <v>1</v>
      </c>
      <c r="W133">
        <f t="shared" si="19"/>
        <v>1</v>
      </c>
      <c r="X133">
        <f t="shared" si="17"/>
        <v>0</v>
      </c>
      <c r="Y133">
        <f t="shared" si="18"/>
        <v>2</v>
      </c>
      <c r="Z133">
        <f t="shared" si="20"/>
        <v>0</v>
      </c>
    </row>
    <row r="134" spans="1:26" ht="13.5">
      <c r="A134" s="5">
        <v>133</v>
      </c>
      <c r="B134" s="6">
        <v>2</v>
      </c>
      <c r="C134" s="6">
        <v>68</v>
      </c>
      <c r="D134" s="6">
        <v>151.5</v>
      </c>
      <c r="E134" s="6">
        <v>50.5</v>
      </c>
      <c r="F134" s="6"/>
      <c r="G134" s="7">
        <f t="shared" si="14"/>
        <v>22</v>
      </c>
      <c r="H134" s="6">
        <v>111</v>
      </c>
      <c r="I134" s="6">
        <v>62</v>
      </c>
      <c r="J134" s="6">
        <f t="shared" si="15"/>
        <v>1</v>
      </c>
      <c r="K134" s="6">
        <v>158</v>
      </c>
      <c r="L134" s="9">
        <v>1</v>
      </c>
      <c r="M134" s="9">
        <v>2</v>
      </c>
      <c r="N134" s="9">
        <v>1</v>
      </c>
      <c r="O134" s="9">
        <v>3</v>
      </c>
      <c r="P134" s="9">
        <v>4</v>
      </c>
      <c r="Q134" s="9">
        <v>5</v>
      </c>
      <c r="R134" s="9">
        <v>5</v>
      </c>
      <c r="S134" s="9">
        <v>4</v>
      </c>
      <c r="T134" s="9">
        <v>1</v>
      </c>
      <c r="U134" s="9">
        <v>2</v>
      </c>
      <c r="V134">
        <f t="shared" si="16"/>
        <v>0</v>
      </c>
      <c r="W134">
        <f t="shared" si="19"/>
        <v>0</v>
      </c>
      <c r="X134">
        <f t="shared" si="17"/>
        <v>0</v>
      </c>
      <c r="Y134">
        <f t="shared" si="18"/>
        <v>0</v>
      </c>
      <c r="Z134">
        <f t="shared" si="20"/>
        <v>0</v>
      </c>
    </row>
    <row r="135" spans="1:26" ht="13.5">
      <c r="A135" s="5">
        <v>134</v>
      </c>
      <c r="B135" s="6">
        <v>2</v>
      </c>
      <c r="C135" s="6">
        <v>69</v>
      </c>
      <c r="D135" s="6">
        <v>172.5</v>
      </c>
      <c r="E135" s="6">
        <v>64.8</v>
      </c>
      <c r="F135" s="6"/>
      <c r="G135" s="7">
        <f t="shared" si="14"/>
        <v>21.8</v>
      </c>
      <c r="H135" s="6">
        <v>109</v>
      </c>
      <c r="I135" s="6">
        <v>67</v>
      </c>
      <c r="J135" s="6">
        <f t="shared" si="15"/>
        <v>1</v>
      </c>
      <c r="K135" s="6">
        <v>193</v>
      </c>
      <c r="L135" s="9">
        <v>1</v>
      </c>
      <c r="M135" s="9">
        <v>2</v>
      </c>
      <c r="N135" s="9">
        <v>1</v>
      </c>
      <c r="O135" s="9">
        <v>1</v>
      </c>
      <c r="P135" s="9">
        <v>1</v>
      </c>
      <c r="Q135" s="9">
        <v>2</v>
      </c>
      <c r="R135" s="9">
        <v>3</v>
      </c>
      <c r="S135" s="9">
        <v>3</v>
      </c>
      <c r="T135" s="9">
        <v>1</v>
      </c>
      <c r="U135" s="9">
        <v>2</v>
      </c>
      <c r="V135">
        <f t="shared" si="16"/>
        <v>0</v>
      </c>
      <c r="W135">
        <f t="shared" si="19"/>
        <v>0</v>
      </c>
      <c r="X135">
        <f t="shared" si="17"/>
        <v>1</v>
      </c>
      <c r="Y135">
        <f t="shared" si="18"/>
        <v>1</v>
      </c>
      <c r="Z135">
        <f t="shared" si="20"/>
        <v>0</v>
      </c>
    </row>
    <row r="136" spans="1:26" ht="13.5">
      <c r="A136" s="5">
        <v>135</v>
      </c>
      <c r="B136" s="6">
        <v>1</v>
      </c>
      <c r="C136" s="6">
        <v>59</v>
      </c>
      <c r="D136" s="6">
        <v>169.3</v>
      </c>
      <c r="E136" s="6">
        <v>74.9</v>
      </c>
      <c r="F136" s="6">
        <v>71</v>
      </c>
      <c r="G136" s="7">
        <f t="shared" si="14"/>
        <v>26.1</v>
      </c>
      <c r="H136" s="6">
        <v>110</v>
      </c>
      <c r="I136" s="6">
        <v>68</v>
      </c>
      <c r="J136" s="6">
        <f t="shared" si="15"/>
        <v>1</v>
      </c>
      <c r="K136" s="6">
        <v>206</v>
      </c>
      <c r="L136" s="9">
        <v>1</v>
      </c>
      <c r="M136" s="9">
        <v>1</v>
      </c>
      <c r="N136" s="9">
        <v>1</v>
      </c>
      <c r="O136" s="9">
        <v>1</v>
      </c>
      <c r="P136" s="9">
        <v>4</v>
      </c>
      <c r="Q136" s="9">
        <v>3</v>
      </c>
      <c r="R136" s="9">
        <v>5</v>
      </c>
      <c r="S136" s="9">
        <v>4</v>
      </c>
      <c r="T136" s="9">
        <v>2</v>
      </c>
      <c r="U136" s="9">
        <v>2</v>
      </c>
      <c r="V136">
        <f t="shared" si="16"/>
        <v>0</v>
      </c>
      <c r="W136">
        <f t="shared" si="19"/>
        <v>0</v>
      </c>
      <c r="X136">
        <f t="shared" si="17"/>
        <v>1</v>
      </c>
      <c r="Y136">
        <f t="shared" si="18"/>
        <v>1</v>
      </c>
      <c r="Z136">
        <f t="shared" si="20"/>
        <v>0</v>
      </c>
    </row>
    <row r="137" spans="1:26" ht="13.5">
      <c r="A137" s="5">
        <v>136</v>
      </c>
      <c r="B137" s="6">
        <v>2</v>
      </c>
      <c r="C137" s="6">
        <v>67</v>
      </c>
      <c r="D137" s="6">
        <v>161.8</v>
      </c>
      <c r="E137" s="6">
        <v>57</v>
      </c>
      <c r="F137" s="6"/>
      <c r="G137" s="7">
        <f t="shared" si="14"/>
        <v>21.8</v>
      </c>
      <c r="H137" s="6">
        <v>104</v>
      </c>
      <c r="I137" s="6">
        <v>61</v>
      </c>
      <c r="J137" s="6">
        <f t="shared" si="15"/>
        <v>1</v>
      </c>
      <c r="K137" s="6">
        <v>221</v>
      </c>
      <c r="L137" s="9">
        <v>1</v>
      </c>
      <c r="M137" s="9">
        <v>1</v>
      </c>
      <c r="N137" s="9">
        <v>1</v>
      </c>
      <c r="O137" s="9">
        <v>5</v>
      </c>
      <c r="P137" s="9">
        <v>4</v>
      </c>
      <c r="Q137" s="9">
        <v>1</v>
      </c>
      <c r="R137" s="9">
        <v>3</v>
      </c>
      <c r="S137" s="9">
        <v>4</v>
      </c>
      <c r="T137" s="9">
        <v>1</v>
      </c>
      <c r="U137" s="9">
        <v>1</v>
      </c>
      <c r="V137">
        <f t="shared" si="16"/>
        <v>0</v>
      </c>
      <c r="W137">
        <f t="shared" si="19"/>
        <v>0</v>
      </c>
      <c r="X137">
        <f t="shared" si="17"/>
        <v>1</v>
      </c>
      <c r="Y137">
        <f t="shared" si="18"/>
        <v>1</v>
      </c>
      <c r="Z137">
        <f t="shared" si="20"/>
        <v>0</v>
      </c>
    </row>
    <row r="138" spans="1:26" ht="13.5">
      <c r="A138" s="5">
        <v>137</v>
      </c>
      <c r="B138" s="6">
        <v>2</v>
      </c>
      <c r="C138" s="6">
        <v>54</v>
      </c>
      <c r="D138" s="6">
        <v>162.1</v>
      </c>
      <c r="E138" s="6">
        <v>57.3</v>
      </c>
      <c r="F138" s="6"/>
      <c r="G138" s="7">
        <f t="shared" si="14"/>
        <v>21.8</v>
      </c>
      <c r="H138" s="6">
        <v>140</v>
      </c>
      <c r="I138" s="6">
        <v>75</v>
      </c>
      <c r="J138" s="6">
        <f t="shared" si="15"/>
        <v>2</v>
      </c>
      <c r="K138" s="6">
        <v>253</v>
      </c>
      <c r="L138" s="9">
        <v>1</v>
      </c>
      <c r="M138" s="9">
        <v>3</v>
      </c>
      <c r="N138" s="9">
        <v>3</v>
      </c>
      <c r="O138" s="9">
        <v>3</v>
      </c>
      <c r="P138" s="9">
        <v>3</v>
      </c>
      <c r="Q138" s="9">
        <v>2</v>
      </c>
      <c r="R138" s="9">
        <v>3</v>
      </c>
      <c r="S138" s="9">
        <v>4</v>
      </c>
      <c r="T138" s="9">
        <v>1</v>
      </c>
      <c r="U138" s="9">
        <v>3</v>
      </c>
      <c r="V138">
        <f t="shared" si="16"/>
        <v>1</v>
      </c>
      <c r="W138">
        <f t="shared" si="19"/>
        <v>1</v>
      </c>
      <c r="X138">
        <f t="shared" si="17"/>
        <v>1</v>
      </c>
      <c r="Y138">
        <f t="shared" si="18"/>
        <v>3</v>
      </c>
      <c r="Z138">
        <f t="shared" si="20"/>
        <v>0</v>
      </c>
    </row>
    <row r="139" spans="1:26" ht="13.5">
      <c r="A139" s="5">
        <v>138</v>
      </c>
      <c r="B139" s="6">
        <v>1</v>
      </c>
      <c r="C139" s="6">
        <v>69</v>
      </c>
      <c r="D139" s="6">
        <v>152.6</v>
      </c>
      <c r="E139" s="6">
        <v>60.8</v>
      </c>
      <c r="F139" s="6">
        <v>55</v>
      </c>
      <c r="G139" s="7">
        <f t="shared" si="14"/>
        <v>26.1</v>
      </c>
      <c r="H139" s="6">
        <v>134</v>
      </c>
      <c r="I139" s="6">
        <v>87</v>
      </c>
      <c r="J139" s="6">
        <f t="shared" si="15"/>
        <v>1</v>
      </c>
      <c r="K139" s="6">
        <v>233</v>
      </c>
      <c r="L139" s="9">
        <v>1</v>
      </c>
      <c r="M139" s="9">
        <v>1</v>
      </c>
      <c r="N139" s="9">
        <v>1</v>
      </c>
      <c r="O139" s="9">
        <v>4</v>
      </c>
      <c r="P139" s="9">
        <v>1</v>
      </c>
      <c r="Q139" s="9">
        <v>5</v>
      </c>
      <c r="R139" s="9">
        <v>5</v>
      </c>
      <c r="S139" s="9">
        <v>4</v>
      </c>
      <c r="T139" s="9">
        <v>1</v>
      </c>
      <c r="U139" s="9">
        <v>1</v>
      </c>
      <c r="V139">
        <f t="shared" si="16"/>
        <v>0</v>
      </c>
      <c r="W139">
        <f t="shared" si="19"/>
        <v>1</v>
      </c>
      <c r="X139">
        <f t="shared" si="17"/>
        <v>0</v>
      </c>
      <c r="Y139">
        <f t="shared" si="18"/>
        <v>1</v>
      </c>
      <c r="Z139">
        <f t="shared" si="20"/>
        <v>0</v>
      </c>
    </row>
    <row r="140" spans="1:26" ht="13.5">
      <c r="A140" s="5">
        <v>139</v>
      </c>
      <c r="B140" s="6">
        <v>1</v>
      </c>
      <c r="C140" s="6">
        <v>61</v>
      </c>
      <c r="D140" s="6">
        <v>154.6</v>
      </c>
      <c r="E140" s="6">
        <v>62.4</v>
      </c>
      <c r="F140" s="6">
        <v>60</v>
      </c>
      <c r="G140" s="7">
        <f t="shared" si="14"/>
        <v>26.1</v>
      </c>
      <c r="H140" s="6">
        <v>104</v>
      </c>
      <c r="I140" s="6">
        <v>63</v>
      </c>
      <c r="J140" s="6">
        <f t="shared" si="15"/>
        <v>1</v>
      </c>
      <c r="K140" s="6">
        <v>200</v>
      </c>
      <c r="L140" s="9">
        <v>1</v>
      </c>
      <c r="M140" s="9">
        <v>1</v>
      </c>
      <c r="N140" s="9">
        <v>1</v>
      </c>
      <c r="O140" s="9">
        <v>1</v>
      </c>
      <c r="P140" s="9">
        <v>3</v>
      </c>
      <c r="Q140" s="9">
        <v>5</v>
      </c>
      <c r="R140" s="9">
        <v>5</v>
      </c>
      <c r="S140" s="9">
        <v>1</v>
      </c>
      <c r="T140" s="9">
        <v>1</v>
      </c>
      <c r="U140" s="9">
        <v>2</v>
      </c>
      <c r="V140">
        <f t="shared" si="16"/>
        <v>0</v>
      </c>
      <c r="W140">
        <f t="shared" si="19"/>
        <v>0</v>
      </c>
      <c r="X140">
        <f t="shared" si="17"/>
        <v>0</v>
      </c>
      <c r="Y140">
        <f t="shared" si="18"/>
        <v>0</v>
      </c>
      <c r="Z140">
        <f t="shared" si="20"/>
        <v>0</v>
      </c>
    </row>
    <row r="141" spans="1:26" ht="13.5">
      <c r="A141" s="5">
        <v>140</v>
      </c>
      <c r="B141" s="6">
        <v>1</v>
      </c>
      <c r="C141" s="6">
        <v>62</v>
      </c>
      <c r="D141" s="6">
        <v>169.6</v>
      </c>
      <c r="E141" s="6">
        <v>74.8</v>
      </c>
      <c r="F141" s="6">
        <v>73</v>
      </c>
      <c r="G141" s="7">
        <f t="shared" si="14"/>
        <v>26</v>
      </c>
      <c r="H141" s="6">
        <v>132</v>
      </c>
      <c r="I141" s="6">
        <v>85</v>
      </c>
      <c r="J141" s="6">
        <f t="shared" si="15"/>
        <v>1</v>
      </c>
      <c r="K141" s="6">
        <v>186</v>
      </c>
      <c r="L141" s="9">
        <v>2</v>
      </c>
      <c r="M141" s="9">
        <v>2</v>
      </c>
      <c r="N141" s="9">
        <v>2</v>
      </c>
      <c r="O141" s="9">
        <v>2</v>
      </c>
      <c r="P141" s="9">
        <v>3</v>
      </c>
      <c r="Q141" s="9">
        <v>5</v>
      </c>
      <c r="R141" s="9">
        <v>5</v>
      </c>
      <c r="S141" s="9">
        <v>4</v>
      </c>
      <c r="T141" s="9">
        <v>2</v>
      </c>
      <c r="U141" s="9">
        <v>2</v>
      </c>
      <c r="V141">
        <f t="shared" si="16"/>
        <v>0</v>
      </c>
      <c r="W141">
        <f t="shared" si="19"/>
        <v>0</v>
      </c>
      <c r="X141">
        <f t="shared" si="17"/>
        <v>0</v>
      </c>
      <c r="Y141">
        <f t="shared" si="18"/>
        <v>0</v>
      </c>
      <c r="Z141">
        <f t="shared" si="20"/>
        <v>0</v>
      </c>
    </row>
    <row r="142" spans="1:26" ht="13.5">
      <c r="A142" s="5">
        <v>141</v>
      </c>
      <c r="B142" s="6">
        <v>1</v>
      </c>
      <c r="C142" s="6">
        <v>54</v>
      </c>
      <c r="D142" s="6">
        <v>171.4</v>
      </c>
      <c r="E142" s="6">
        <v>76.5</v>
      </c>
      <c r="F142" s="6">
        <v>72</v>
      </c>
      <c r="G142" s="7">
        <f t="shared" si="14"/>
        <v>26</v>
      </c>
      <c r="H142" s="6">
        <v>155</v>
      </c>
      <c r="I142" s="6">
        <v>84</v>
      </c>
      <c r="J142" s="6">
        <f t="shared" si="15"/>
        <v>2</v>
      </c>
      <c r="K142" s="6">
        <v>220</v>
      </c>
      <c r="L142" s="9">
        <v>1</v>
      </c>
      <c r="M142" s="9">
        <v>2</v>
      </c>
      <c r="N142" s="9">
        <v>3</v>
      </c>
      <c r="O142" s="9">
        <v>3</v>
      </c>
      <c r="P142" s="9">
        <v>4</v>
      </c>
      <c r="Q142" s="9">
        <v>1</v>
      </c>
      <c r="R142" s="9">
        <v>3</v>
      </c>
      <c r="S142" s="9">
        <v>4</v>
      </c>
      <c r="T142" s="9">
        <v>1</v>
      </c>
      <c r="U142" s="9">
        <v>2</v>
      </c>
      <c r="V142">
        <f t="shared" si="16"/>
        <v>1</v>
      </c>
      <c r="W142">
        <f t="shared" si="19"/>
        <v>0</v>
      </c>
      <c r="X142">
        <f t="shared" si="17"/>
        <v>1</v>
      </c>
      <c r="Y142">
        <f t="shared" si="18"/>
        <v>2</v>
      </c>
      <c r="Z142">
        <f t="shared" si="20"/>
        <v>1</v>
      </c>
    </row>
    <row r="143" spans="1:26" ht="13.5">
      <c r="A143" s="5">
        <v>142</v>
      </c>
      <c r="B143" s="6">
        <v>1</v>
      </c>
      <c r="C143" s="6">
        <v>55</v>
      </c>
      <c r="D143" s="6">
        <v>164.8</v>
      </c>
      <c r="E143" s="6">
        <v>70.5</v>
      </c>
      <c r="F143" s="6">
        <v>65</v>
      </c>
      <c r="G143" s="7">
        <f t="shared" si="14"/>
        <v>26</v>
      </c>
      <c r="H143" s="6">
        <v>130</v>
      </c>
      <c r="I143" s="6">
        <v>85</v>
      </c>
      <c r="J143" s="6">
        <f t="shared" si="15"/>
        <v>1</v>
      </c>
      <c r="K143" s="6">
        <v>269</v>
      </c>
      <c r="L143" s="9">
        <v>1</v>
      </c>
      <c r="M143" s="9">
        <v>1</v>
      </c>
      <c r="N143" s="9">
        <v>1</v>
      </c>
      <c r="O143" s="9">
        <v>3</v>
      </c>
      <c r="P143" s="9">
        <v>1</v>
      </c>
      <c r="Q143" s="9">
        <v>5</v>
      </c>
      <c r="R143" s="9">
        <v>5</v>
      </c>
      <c r="S143" s="9">
        <v>1</v>
      </c>
      <c r="T143" s="9">
        <v>1</v>
      </c>
      <c r="U143" s="9">
        <v>2</v>
      </c>
      <c r="V143">
        <f t="shared" si="16"/>
        <v>0</v>
      </c>
      <c r="W143">
        <f t="shared" si="19"/>
        <v>1</v>
      </c>
      <c r="X143">
        <f t="shared" si="17"/>
        <v>0</v>
      </c>
      <c r="Y143">
        <f t="shared" si="18"/>
        <v>1</v>
      </c>
      <c r="Z143">
        <f t="shared" si="20"/>
        <v>0</v>
      </c>
    </row>
    <row r="144" spans="1:26" ht="13.5">
      <c r="A144" s="5">
        <v>143</v>
      </c>
      <c r="B144" s="6">
        <v>2</v>
      </c>
      <c r="C144" s="6">
        <v>62</v>
      </c>
      <c r="D144" s="6">
        <v>174.6</v>
      </c>
      <c r="E144" s="6">
        <v>66.5</v>
      </c>
      <c r="F144" s="6"/>
      <c r="G144" s="7">
        <f t="shared" si="14"/>
        <v>21.8</v>
      </c>
      <c r="H144" s="6">
        <v>114</v>
      </c>
      <c r="I144" s="6">
        <v>81</v>
      </c>
      <c r="J144" s="6">
        <f t="shared" si="15"/>
        <v>1</v>
      </c>
      <c r="K144" s="6">
        <v>225</v>
      </c>
      <c r="L144" s="9">
        <v>1</v>
      </c>
      <c r="M144" s="9">
        <v>1</v>
      </c>
      <c r="N144" s="9">
        <v>3</v>
      </c>
      <c r="O144" s="9">
        <v>3</v>
      </c>
      <c r="P144" s="9">
        <v>4</v>
      </c>
      <c r="Q144" s="9">
        <v>5</v>
      </c>
      <c r="R144" s="9">
        <v>2</v>
      </c>
      <c r="S144" s="9">
        <v>4</v>
      </c>
      <c r="T144" s="9">
        <v>1</v>
      </c>
      <c r="U144" s="9">
        <v>2</v>
      </c>
      <c r="V144">
        <f t="shared" si="16"/>
        <v>0</v>
      </c>
      <c r="W144">
        <f t="shared" si="19"/>
        <v>0</v>
      </c>
      <c r="X144">
        <f t="shared" si="17"/>
        <v>0</v>
      </c>
      <c r="Y144">
        <f t="shared" si="18"/>
        <v>0</v>
      </c>
      <c r="Z144">
        <f t="shared" si="20"/>
        <v>0</v>
      </c>
    </row>
    <row r="145" spans="1:26" ht="13.5">
      <c r="A145" s="5">
        <v>144</v>
      </c>
      <c r="B145" s="6">
        <v>1</v>
      </c>
      <c r="C145" s="6">
        <v>43</v>
      </c>
      <c r="D145" s="6">
        <v>153.5</v>
      </c>
      <c r="E145" s="6">
        <v>61.2</v>
      </c>
      <c r="F145" s="6">
        <v>62</v>
      </c>
      <c r="G145" s="7">
        <f t="shared" si="14"/>
        <v>26</v>
      </c>
      <c r="H145" s="6">
        <v>146</v>
      </c>
      <c r="I145" s="6">
        <v>76</v>
      </c>
      <c r="J145" s="6">
        <f t="shared" si="15"/>
        <v>2</v>
      </c>
      <c r="K145" s="6">
        <v>195</v>
      </c>
      <c r="L145" s="9">
        <v>1</v>
      </c>
      <c r="M145" s="9">
        <v>1</v>
      </c>
      <c r="N145" s="9">
        <v>1</v>
      </c>
      <c r="O145" s="9">
        <v>5</v>
      </c>
      <c r="P145" s="9">
        <v>3</v>
      </c>
      <c r="Q145" s="9">
        <v>5</v>
      </c>
      <c r="R145" s="9">
        <v>5</v>
      </c>
      <c r="S145" s="9">
        <v>3</v>
      </c>
      <c r="T145" s="9">
        <v>1</v>
      </c>
      <c r="U145" s="9">
        <v>2</v>
      </c>
      <c r="V145">
        <f t="shared" si="16"/>
        <v>1</v>
      </c>
      <c r="W145">
        <f t="shared" si="19"/>
        <v>0</v>
      </c>
      <c r="X145">
        <f t="shared" si="17"/>
        <v>0</v>
      </c>
      <c r="Y145">
        <f t="shared" si="18"/>
        <v>1</v>
      </c>
      <c r="Z145">
        <f t="shared" si="20"/>
        <v>0</v>
      </c>
    </row>
    <row r="146" spans="1:26" ht="13.5">
      <c r="A146" s="5">
        <v>145</v>
      </c>
      <c r="B146" s="6">
        <v>1</v>
      </c>
      <c r="C146" s="6">
        <v>68</v>
      </c>
      <c r="D146" s="6">
        <v>156.6</v>
      </c>
      <c r="E146" s="6">
        <v>63.4</v>
      </c>
      <c r="F146" s="6">
        <v>63</v>
      </c>
      <c r="G146" s="7">
        <f t="shared" si="14"/>
        <v>25.9</v>
      </c>
      <c r="H146" s="6">
        <v>126</v>
      </c>
      <c r="I146" s="6">
        <v>80</v>
      </c>
      <c r="J146" s="6">
        <f t="shared" si="15"/>
        <v>1</v>
      </c>
      <c r="K146" s="6">
        <v>199</v>
      </c>
      <c r="L146" s="9">
        <v>1</v>
      </c>
      <c r="M146" s="9">
        <v>1</v>
      </c>
      <c r="N146" s="9">
        <v>1</v>
      </c>
      <c r="O146" s="9">
        <v>3</v>
      </c>
      <c r="P146" s="9">
        <v>3</v>
      </c>
      <c r="Q146" s="9">
        <v>3</v>
      </c>
      <c r="R146" s="9">
        <v>5</v>
      </c>
      <c r="S146" s="9">
        <v>2</v>
      </c>
      <c r="T146" s="9">
        <v>2</v>
      </c>
      <c r="U146" s="9">
        <v>2</v>
      </c>
      <c r="V146">
        <f t="shared" si="16"/>
        <v>0</v>
      </c>
      <c r="W146">
        <f t="shared" si="19"/>
        <v>0</v>
      </c>
      <c r="X146">
        <f t="shared" si="17"/>
        <v>1</v>
      </c>
      <c r="Y146">
        <f t="shared" si="18"/>
        <v>1</v>
      </c>
      <c r="Z146">
        <f t="shared" si="20"/>
        <v>0</v>
      </c>
    </row>
    <row r="147" spans="1:26" ht="13.5">
      <c r="A147" s="5">
        <v>146</v>
      </c>
      <c r="B147" s="6">
        <v>2</v>
      </c>
      <c r="C147" s="6">
        <v>57</v>
      </c>
      <c r="D147" s="6">
        <v>150.7</v>
      </c>
      <c r="E147" s="6">
        <v>49.6</v>
      </c>
      <c r="F147" s="6"/>
      <c r="G147" s="7">
        <f t="shared" si="14"/>
        <v>21.8</v>
      </c>
      <c r="H147" s="6">
        <v>157</v>
      </c>
      <c r="I147" s="6">
        <v>85</v>
      </c>
      <c r="J147" s="6">
        <f t="shared" si="15"/>
        <v>2</v>
      </c>
      <c r="K147" s="6">
        <v>270</v>
      </c>
      <c r="L147" s="9">
        <v>2</v>
      </c>
      <c r="M147" s="9">
        <v>1</v>
      </c>
      <c r="N147" s="9">
        <v>2</v>
      </c>
      <c r="O147" s="9">
        <v>3</v>
      </c>
      <c r="P147" s="9">
        <v>3</v>
      </c>
      <c r="Q147" s="9">
        <v>3</v>
      </c>
      <c r="R147" s="9">
        <v>3</v>
      </c>
      <c r="S147" s="9">
        <v>1</v>
      </c>
      <c r="T147" s="9">
        <v>1</v>
      </c>
      <c r="U147" s="9">
        <v>2</v>
      </c>
      <c r="V147">
        <f t="shared" si="16"/>
        <v>1</v>
      </c>
      <c r="W147">
        <f t="shared" si="19"/>
        <v>1</v>
      </c>
      <c r="X147">
        <f t="shared" si="17"/>
        <v>1</v>
      </c>
      <c r="Y147">
        <f t="shared" si="18"/>
        <v>3</v>
      </c>
      <c r="Z147">
        <f t="shared" si="20"/>
        <v>0</v>
      </c>
    </row>
    <row r="148" spans="1:26" ht="13.5">
      <c r="A148" s="5">
        <v>147</v>
      </c>
      <c r="B148" s="6">
        <v>2</v>
      </c>
      <c r="C148" s="6">
        <v>69</v>
      </c>
      <c r="D148" s="6">
        <v>149</v>
      </c>
      <c r="E148" s="6">
        <v>48.4</v>
      </c>
      <c r="F148" s="6"/>
      <c r="G148" s="7">
        <f t="shared" si="14"/>
        <v>21.8</v>
      </c>
      <c r="H148" s="6">
        <v>125</v>
      </c>
      <c r="I148" s="6">
        <v>73</v>
      </c>
      <c r="J148" s="6">
        <f t="shared" si="15"/>
        <v>1</v>
      </c>
      <c r="K148" s="6">
        <v>160</v>
      </c>
      <c r="L148" s="9">
        <v>1</v>
      </c>
      <c r="M148" s="9">
        <v>1</v>
      </c>
      <c r="N148" s="9">
        <v>1</v>
      </c>
      <c r="O148" s="9">
        <v>3</v>
      </c>
      <c r="P148" s="9">
        <v>1</v>
      </c>
      <c r="Q148" s="9">
        <v>5</v>
      </c>
      <c r="R148" s="9">
        <v>5</v>
      </c>
      <c r="S148" s="9">
        <v>2</v>
      </c>
      <c r="T148" s="9">
        <v>2</v>
      </c>
      <c r="U148" s="9">
        <v>2</v>
      </c>
      <c r="V148">
        <f t="shared" si="16"/>
        <v>0</v>
      </c>
      <c r="W148">
        <f t="shared" si="19"/>
        <v>0</v>
      </c>
      <c r="X148">
        <f t="shared" si="17"/>
        <v>0</v>
      </c>
      <c r="Y148">
        <f t="shared" si="18"/>
        <v>0</v>
      </c>
      <c r="Z148">
        <f t="shared" si="20"/>
        <v>0</v>
      </c>
    </row>
    <row r="149" spans="1:26" ht="13.5">
      <c r="A149" s="5">
        <v>148</v>
      </c>
      <c r="B149" s="6">
        <v>1</v>
      </c>
      <c r="C149" s="6">
        <v>53</v>
      </c>
      <c r="D149" s="6">
        <v>148.6</v>
      </c>
      <c r="E149" s="6">
        <v>57</v>
      </c>
      <c r="F149" s="6">
        <v>54</v>
      </c>
      <c r="G149" s="7">
        <f t="shared" si="14"/>
        <v>25.8</v>
      </c>
      <c r="H149" s="6">
        <v>114</v>
      </c>
      <c r="I149" s="6">
        <v>79</v>
      </c>
      <c r="J149" s="6">
        <f t="shared" si="15"/>
        <v>1</v>
      </c>
      <c r="K149" s="6">
        <v>233</v>
      </c>
      <c r="L149" s="9">
        <v>1</v>
      </c>
      <c r="M149" s="9">
        <v>1</v>
      </c>
      <c r="N149" s="9">
        <v>1</v>
      </c>
      <c r="O149" s="9">
        <v>1</v>
      </c>
      <c r="P149" s="9">
        <v>4</v>
      </c>
      <c r="Q149" s="9">
        <v>5</v>
      </c>
      <c r="R149" s="9">
        <v>5</v>
      </c>
      <c r="S149" s="9">
        <v>1</v>
      </c>
      <c r="T149" s="9">
        <v>1</v>
      </c>
      <c r="U149" s="9">
        <v>4</v>
      </c>
      <c r="V149">
        <f t="shared" si="16"/>
        <v>0</v>
      </c>
      <c r="W149">
        <f t="shared" si="19"/>
        <v>1</v>
      </c>
      <c r="X149">
        <f t="shared" si="17"/>
        <v>0</v>
      </c>
      <c r="Y149">
        <f t="shared" si="18"/>
        <v>1</v>
      </c>
      <c r="Z149">
        <f t="shared" si="20"/>
        <v>0</v>
      </c>
    </row>
    <row r="150" spans="1:26" ht="13.5">
      <c r="A150" s="5">
        <v>149</v>
      </c>
      <c r="B150" s="6">
        <v>2</v>
      </c>
      <c r="C150" s="6">
        <v>65</v>
      </c>
      <c r="D150" s="6">
        <v>151.6</v>
      </c>
      <c r="E150" s="6">
        <v>50.2</v>
      </c>
      <c r="F150" s="6"/>
      <c r="G150" s="7">
        <f t="shared" si="14"/>
        <v>21.8</v>
      </c>
      <c r="H150" s="6">
        <v>100</v>
      </c>
      <c r="I150" s="6">
        <v>56</v>
      </c>
      <c r="J150" s="6">
        <f t="shared" si="15"/>
        <v>1</v>
      </c>
      <c r="K150" s="6">
        <v>149</v>
      </c>
      <c r="L150" s="9">
        <v>1</v>
      </c>
      <c r="M150" s="9">
        <v>3</v>
      </c>
      <c r="N150" s="9">
        <v>1</v>
      </c>
      <c r="O150" s="9">
        <v>3</v>
      </c>
      <c r="P150" s="9">
        <v>1</v>
      </c>
      <c r="Q150" s="9">
        <v>5</v>
      </c>
      <c r="R150" s="9">
        <v>5</v>
      </c>
      <c r="S150" s="9">
        <v>1</v>
      </c>
      <c r="T150" s="9">
        <v>1</v>
      </c>
      <c r="U150" s="9">
        <v>3</v>
      </c>
      <c r="V150">
        <f t="shared" si="16"/>
        <v>0</v>
      </c>
      <c r="W150">
        <f t="shared" si="19"/>
        <v>0</v>
      </c>
      <c r="X150">
        <f t="shared" si="17"/>
        <v>0</v>
      </c>
      <c r="Y150">
        <f t="shared" si="18"/>
        <v>0</v>
      </c>
      <c r="Z150">
        <f t="shared" si="20"/>
        <v>0</v>
      </c>
    </row>
    <row r="151" spans="1:26" ht="13.5">
      <c r="A151" s="5">
        <v>150</v>
      </c>
      <c r="B151" s="6">
        <v>2</v>
      </c>
      <c r="C151" s="6">
        <v>66</v>
      </c>
      <c r="D151" s="6">
        <v>165.1</v>
      </c>
      <c r="E151" s="6">
        <v>59.1</v>
      </c>
      <c r="F151" s="6"/>
      <c r="G151" s="7">
        <f t="shared" si="14"/>
        <v>21.7</v>
      </c>
      <c r="H151" s="6">
        <v>122</v>
      </c>
      <c r="I151" s="6">
        <v>76</v>
      </c>
      <c r="J151" s="6">
        <f t="shared" si="15"/>
        <v>1</v>
      </c>
      <c r="K151" s="6">
        <v>148</v>
      </c>
      <c r="L151" s="9">
        <v>1</v>
      </c>
      <c r="M151" s="9">
        <v>3</v>
      </c>
      <c r="N151" s="9">
        <v>3</v>
      </c>
      <c r="O151" s="9">
        <v>3</v>
      </c>
      <c r="P151" s="9">
        <v>4</v>
      </c>
      <c r="Q151" s="9">
        <v>1</v>
      </c>
      <c r="R151" s="9">
        <v>2</v>
      </c>
      <c r="S151" s="9">
        <v>4</v>
      </c>
      <c r="T151" s="9">
        <v>1</v>
      </c>
      <c r="U151" s="9">
        <v>1</v>
      </c>
      <c r="V151">
        <f t="shared" si="16"/>
        <v>0</v>
      </c>
      <c r="W151">
        <f t="shared" si="19"/>
        <v>0</v>
      </c>
      <c r="X151">
        <f t="shared" si="17"/>
        <v>1</v>
      </c>
      <c r="Y151">
        <f t="shared" si="18"/>
        <v>1</v>
      </c>
      <c r="Z151">
        <f t="shared" si="20"/>
        <v>0</v>
      </c>
    </row>
    <row r="152" spans="1:26" ht="13.5">
      <c r="A152" s="5">
        <v>151</v>
      </c>
      <c r="B152" s="6">
        <v>1</v>
      </c>
      <c r="C152" s="6">
        <v>47</v>
      </c>
      <c r="D152" s="6">
        <v>151.8</v>
      </c>
      <c r="E152" s="6">
        <v>59.5</v>
      </c>
      <c r="F152" s="6">
        <v>55</v>
      </c>
      <c r="G152" s="7">
        <f t="shared" si="14"/>
        <v>25.8</v>
      </c>
      <c r="H152" s="6">
        <v>125</v>
      </c>
      <c r="I152" s="6">
        <v>78</v>
      </c>
      <c r="J152" s="6">
        <f t="shared" si="15"/>
        <v>1</v>
      </c>
      <c r="K152" s="6">
        <v>183</v>
      </c>
      <c r="L152" s="9">
        <v>1</v>
      </c>
      <c r="M152" s="9">
        <v>1</v>
      </c>
      <c r="N152" s="9">
        <v>1</v>
      </c>
      <c r="O152" s="9">
        <v>3</v>
      </c>
      <c r="P152" s="9">
        <v>3</v>
      </c>
      <c r="Q152" s="9">
        <v>5</v>
      </c>
      <c r="R152" s="9">
        <v>5</v>
      </c>
      <c r="S152" s="9">
        <v>1</v>
      </c>
      <c r="T152" s="9">
        <v>1</v>
      </c>
      <c r="U152" s="9">
        <v>4</v>
      </c>
      <c r="V152">
        <f t="shared" si="16"/>
        <v>0</v>
      </c>
      <c r="W152">
        <f t="shared" si="19"/>
        <v>0</v>
      </c>
      <c r="X152">
        <f t="shared" si="17"/>
        <v>0</v>
      </c>
      <c r="Y152">
        <f t="shared" si="18"/>
        <v>0</v>
      </c>
      <c r="Z152">
        <f t="shared" si="20"/>
        <v>0</v>
      </c>
    </row>
    <row r="153" spans="1:26" ht="13.5">
      <c r="A153" s="5">
        <v>152</v>
      </c>
      <c r="B153" s="6">
        <v>1</v>
      </c>
      <c r="C153" s="6">
        <v>61</v>
      </c>
      <c r="D153" s="6">
        <v>155.4</v>
      </c>
      <c r="E153" s="6">
        <v>62</v>
      </c>
      <c r="F153" s="6">
        <v>68</v>
      </c>
      <c r="G153" s="7">
        <f t="shared" si="14"/>
        <v>25.7</v>
      </c>
      <c r="H153" s="6">
        <v>136</v>
      </c>
      <c r="I153" s="6">
        <v>87</v>
      </c>
      <c r="J153" s="6">
        <f t="shared" si="15"/>
        <v>1</v>
      </c>
      <c r="K153" s="6">
        <v>230</v>
      </c>
      <c r="L153" s="9">
        <v>1</v>
      </c>
      <c r="M153" s="9">
        <v>2</v>
      </c>
      <c r="N153" s="9">
        <v>2</v>
      </c>
      <c r="O153" s="9">
        <v>1</v>
      </c>
      <c r="P153" s="9">
        <v>3</v>
      </c>
      <c r="Q153" s="9">
        <v>5</v>
      </c>
      <c r="R153" s="9">
        <v>2</v>
      </c>
      <c r="S153" s="9">
        <v>3</v>
      </c>
      <c r="T153" s="9">
        <v>3</v>
      </c>
      <c r="U153" s="9">
        <v>2</v>
      </c>
      <c r="V153">
        <f t="shared" si="16"/>
        <v>0</v>
      </c>
      <c r="W153">
        <f t="shared" si="19"/>
        <v>1</v>
      </c>
      <c r="X153">
        <f t="shared" si="17"/>
        <v>0</v>
      </c>
      <c r="Y153">
        <f t="shared" si="18"/>
        <v>1</v>
      </c>
      <c r="Z153">
        <f t="shared" si="20"/>
        <v>0</v>
      </c>
    </row>
    <row r="154" spans="1:26" ht="13.5">
      <c r="A154" s="5">
        <v>153</v>
      </c>
      <c r="B154" s="6">
        <v>2</v>
      </c>
      <c r="C154" s="6">
        <v>67</v>
      </c>
      <c r="D154" s="6">
        <v>155.4</v>
      </c>
      <c r="E154" s="6">
        <v>52.4</v>
      </c>
      <c r="F154" s="6"/>
      <c r="G154" s="7">
        <f t="shared" si="14"/>
        <v>21.7</v>
      </c>
      <c r="H154" s="6">
        <v>165</v>
      </c>
      <c r="I154" s="6">
        <v>82</v>
      </c>
      <c r="J154" s="6">
        <f t="shared" si="15"/>
        <v>3</v>
      </c>
      <c r="K154" s="6">
        <v>245</v>
      </c>
      <c r="L154" s="9">
        <v>1</v>
      </c>
      <c r="M154" s="9">
        <v>1</v>
      </c>
      <c r="N154" s="9">
        <v>1</v>
      </c>
      <c r="O154" s="9">
        <v>3</v>
      </c>
      <c r="P154" s="9">
        <v>3</v>
      </c>
      <c r="Q154" s="9">
        <v>5</v>
      </c>
      <c r="R154" s="9">
        <v>5</v>
      </c>
      <c r="S154" s="9">
        <v>4</v>
      </c>
      <c r="T154" s="9">
        <v>1</v>
      </c>
      <c r="U154" s="9">
        <v>1</v>
      </c>
      <c r="V154">
        <f t="shared" si="16"/>
        <v>1</v>
      </c>
      <c r="W154">
        <f t="shared" si="19"/>
        <v>1</v>
      </c>
      <c r="X154">
        <f t="shared" si="17"/>
        <v>0</v>
      </c>
      <c r="Y154">
        <f t="shared" si="18"/>
        <v>2</v>
      </c>
      <c r="Z154">
        <f t="shared" si="20"/>
        <v>0</v>
      </c>
    </row>
    <row r="155" spans="1:26" ht="13.5">
      <c r="A155" s="5">
        <v>154</v>
      </c>
      <c r="B155" s="6">
        <v>2</v>
      </c>
      <c r="C155" s="6">
        <v>60</v>
      </c>
      <c r="D155" s="6">
        <v>141.3</v>
      </c>
      <c r="E155" s="6">
        <v>43.4</v>
      </c>
      <c r="F155" s="6"/>
      <c r="G155" s="7">
        <f t="shared" si="14"/>
        <v>21.7</v>
      </c>
      <c r="H155" s="6">
        <v>122</v>
      </c>
      <c r="I155" s="6">
        <v>70</v>
      </c>
      <c r="J155" s="6">
        <f t="shared" si="15"/>
        <v>1</v>
      </c>
      <c r="K155" s="6">
        <v>224</v>
      </c>
      <c r="L155" s="9">
        <v>2</v>
      </c>
      <c r="M155" s="9">
        <v>1</v>
      </c>
      <c r="N155" s="9">
        <v>1</v>
      </c>
      <c r="O155" s="9">
        <v>5</v>
      </c>
      <c r="P155" s="9">
        <v>3</v>
      </c>
      <c r="Q155" s="9">
        <v>5</v>
      </c>
      <c r="R155" s="9">
        <v>5</v>
      </c>
      <c r="S155" s="9">
        <v>3</v>
      </c>
      <c r="T155" s="9">
        <v>2</v>
      </c>
      <c r="U155" s="9">
        <v>3</v>
      </c>
      <c r="V155">
        <f t="shared" si="16"/>
        <v>0</v>
      </c>
      <c r="W155">
        <f t="shared" si="19"/>
        <v>0</v>
      </c>
      <c r="X155">
        <f t="shared" si="17"/>
        <v>0</v>
      </c>
      <c r="Y155">
        <f t="shared" si="18"/>
        <v>0</v>
      </c>
      <c r="Z155">
        <f t="shared" si="20"/>
        <v>0</v>
      </c>
    </row>
    <row r="156" spans="1:26" ht="13.5">
      <c r="A156" s="5">
        <v>155</v>
      </c>
      <c r="B156" s="6">
        <v>2</v>
      </c>
      <c r="C156" s="6">
        <v>35</v>
      </c>
      <c r="D156" s="6">
        <v>145.7</v>
      </c>
      <c r="E156" s="6">
        <v>46.1</v>
      </c>
      <c r="F156" s="6"/>
      <c r="G156" s="7">
        <f t="shared" si="14"/>
        <v>21.7</v>
      </c>
      <c r="H156" s="6">
        <v>112</v>
      </c>
      <c r="I156" s="6">
        <v>60</v>
      </c>
      <c r="J156" s="6">
        <f t="shared" si="15"/>
        <v>1</v>
      </c>
      <c r="K156" s="6">
        <v>253</v>
      </c>
      <c r="L156" s="9">
        <v>1</v>
      </c>
      <c r="M156" s="9">
        <v>1</v>
      </c>
      <c r="N156" s="9">
        <v>1</v>
      </c>
      <c r="O156" s="9">
        <v>2</v>
      </c>
      <c r="P156" s="9">
        <v>2</v>
      </c>
      <c r="Q156" s="9">
        <v>5</v>
      </c>
      <c r="R156" s="9">
        <v>5</v>
      </c>
      <c r="S156" s="9">
        <v>4</v>
      </c>
      <c r="T156" s="9">
        <v>1</v>
      </c>
      <c r="U156" s="9">
        <v>2</v>
      </c>
      <c r="V156">
        <f t="shared" si="16"/>
        <v>0</v>
      </c>
      <c r="W156">
        <f t="shared" si="19"/>
        <v>1</v>
      </c>
      <c r="X156">
        <f t="shared" si="17"/>
        <v>0</v>
      </c>
      <c r="Y156">
        <f t="shared" si="18"/>
        <v>1</v>
      </c>
      <c r="Z156">
        <f t="shared" si="20"/>
        <v>0</v>
      </c>
    </row>
    <row r="157" spans="1:26" ht="13.5">
      <c r="A157" s="5">
        <v>156</v>
      </c>
      <c r="B157" s="6">
        <v>2</v>
      </c>
      <c r="C157" s="6">
        <v>63</v>
      </c>
      <c r="D157" s="6">
        <v>166.4</v>
      </c>
      <c r="E157" s="6">
        <v>59.4</v>
      </c>
      <c r="F157" s="6"/>
      <c r="G157" s="7">
        <f t="shared" si="14"/>
        <v>21.5</v>
      </c>
      <c r="H157" s="6">
        <v>127</v>
      </c>
      <c r="I157" s="6">
        <v>76</v>
      </c>
      <c r="J157" s="6">
        <f t="shared" si="15"/>
        <v>1</v>
      </c>
      <c r="K157" s="6">
        <v>220</v>
      </c>
      <c r="L157" s="9">
        <v>1</v>
      </c>
      <c r="M157" s="9">
        <v>1</v>
      </c>
      <c r="N157" s="9">
        <v>3</v>
      </c>
      <c r="O157" s="9">
        <v>3</v>
      </c>
      <c r="P157" s="9">
        <v>4</v>
      </c>
      <c r="Q157" s="9">
        <v>5</v>
      </c>
      <c r="R157" s="9">
        <v>2</v>
      </c>
      <c r="S157" s="9">
        <v>1</v>
      </c>
      <c r="T157" s="9">
        <v>1</v>
      </c>
      <c r="U157" s="9">
        <v>2</v>
      </c>
      <c r="V157">
        <f t="shared" si="16"/>
        <v>0</v>
      </c>
      <c r="W157">
        <f t="shared" si="19"/>
        <v>0</v>
      </c>
      <c r="X157">
        <f t="shared" si="17"/>
        <v>0</v>
      </c>
      <c r="Y157">
        <f t="shared" si="18"/>
        <v>0</v>
      </c>
      <c r="Z157">
        <f t="shared" si="20"/>
        <v>0</v>
      </c>
    </row>
    <row r="158" spans="1:26" ht="13.5">
      <c r="A158" s="5">
        <v>157</v>
      </c>
      <c r="B158" s="6">
        <v>2</v>
      </c>
      <c r="C158" s="6">
        <v>68</v>
      </c>
      <c r="D158" s="6">
        <v>159.2</v>
      </c>
      <c r="E158" s="6">
        <v>54.4</v>
      </c>
      <c r="F158" s="6"/>
      <c r="G158" s="7">
        <f t="shared" si="14"/>
        <v>21.5</v>
      </c>
      <c r="H158" s="6">
        <v>113</v>
      </c>
      <c r="I158" s="6">
        <v>68</v>
      </c>
      <c r="J158" s="6">
        <f t="shared" si="15"/>
        <v>1</v>
      </c>
      <c r="K158" s="6">
        <v>238</v>
      </c>
      <c r="L158" s="9">
        <v>1</v>
      </c>
      <c r="M158" s="9">
        <v>1</v>
      </c>
      <c r="N158" s="9">
        <v>1</v>
      </c>
      <c r="O158" s="9">
        <v>3</v>
      </c>
      <c r="P158" s="9">
        <v>2</v>
      </c>
      <c r="Q158" s="9">
        <v>4</v>
      </c>
      <c r="R158" s="9">
        <v>4</v>
      </c>
      <c r="S158" s="9">
        <v>1</v>
      </c>
      <c r="T158" s="9">
        <v>1</v>
      </c>
      <c r="U158" s="9">
        <v>1</v>
      </c>
      <c r="V158">
        <f t="shared" si="16"/>
        <v>0</v>
      </c>
      <c r="W158">
        <f t="shared" si="19"/>
        <v>1</v>
      </c>
      <c r="X158">
        <f t="shared" si="17"/>
        <v>0</v>
      </c>
      <c r="Y158">
        <f t="shared" si="18"/>
        <v>1</v>
      </c>
      <c r="Z158">
        <f t="shared" si="20"/>
        <v>0</v>
      </c>
    </row>
    <row r="159" spans="1:26" ht="13.5">
      <c r="A159" s="5">
        <v>158</v>
      </c>
      <c r="B159" s="6">
        <v>2</v>
      </c>
      <c r="C159" s="6">
        <v>67</v>
      </c>
      <c r="D159" s="6">
        <v>167.1</v>
      </c>
      <c r="E159" s="6">
        <v>60</v>
      </c>
      <c r="F159" s="6"/>
      <c r="G159" s="7">
        <f t="shared" si="14"/>
        <v>21.5</v>
      </c>
      <c r="H159" s="6">
        <v>120</v>
      </c>
      <c r="I159" s="6">
        <v>79</v>
      </c>
      <c r="J159" s="6">
        <f t="shared" si="15"/>
        <v>1</v>
      </c>
      <c r="K159" s="6">
        <v>229</v>
      </c>
      <c r="L159" s="9">
        <v>1</v>
      </c>
      <c r="M159" s="9">
        <v>2</v>
      </c>
      <c r="N159" s="9">
        <v>3</v>
      </c>
      <c r="O159" s="9">
        <v>3</v>
      </c>
      <c r="P159" s="9">
        <v>4</v>
      </c>
      <c r="Q159" s="9">
        <v>2</v>
      </c>
      <c r="R159" s="9">
        <v>2</v>
      </c>
      <c r="S159" s="9">
        <v>4</v>
      </c>
      <c r="T159" s="9">
        <v>2</v>
      </c>
      <c r="U159" s="9">
        <v>2</v>
      </c>
      <c r="V159">
        <f t="shared" si="16"/>
        <v>0</v>
      </c>
      <c r="W159">
        <f t="shared" si="19"/>
        <v>0</v>
      </c>
      <c r="X159">
        <f t="shared" si="17"/>
        <v>1</v>
      </c>
      <c r="Y159">
        <f t="shared" si="18"/>
        <v>1</v>
      </c>
      <c r="Z159">
        <f t="shared" si="20"/>
        <v>0</v>
      </c>
    </row>
    <row r="160" spans="1:26" ht="13.5">
      <c r="A160" s="5">
        <v>159</v>
      </c>
      <c r="B160" s="6">
        <v>2</v>
      </c>
      <c r="C160" s="6">
        <v>63</v>
      </c>
      <c r="D160" s="6">
        <v>158.6</v>
      </c>
      <c r="E160" s="6">
        <v>54</v>
      </c>
      <c r="F160" s="6"/>
      <c r="G160" s="7">
        <f t="shared" si="14"/>
        <v>21.5</v>
      </c>
      <c r="H160" s="6">
        <v>110</v>
      </c>
      <c r="I160" s="6">
        <v>70</v>
      </c>
      <c r="J160" s="6">
        <f t="shared" si="15"/>
        <v>1</v>
      </c>
      <c r="K160" s="6">
        <v>214</v>
      </c>
      <c r="L160" s="9">
        <v>1</v>
      </c>
      <c r="M160" s="9">
        <v>1</v>
      </c>
      <c r="N160" s="9">
        <v>1</v>
      </c>
      <c r="O160" s="9">
        <v>3</v>
      </c>
      <c r="P160" s="9">
        <v>3</v>
      </c>
      <c r="Q160" s="9">
        <v>5</v>
      </c>
      <c r="R160" s="9">
        <v>5</v>
      </c>
      <c r="S160" s="9">
        <v>4</v>
      </c>
      <c r="T160" s="9">
        <v>1</v>
      </c>
      <c r="U160" s="9">
        <v>1</v>
      </c>
      <c r="V160">
        <f t="shared" si="16"/>
        <v>0</v>
      </c>
      <c r="W160">
        <f t="shared" si="19"/>
        <v>0</v>
      </c>
      <c r="X160">
        <f t="shared" si="17"/>
        <v>0</v>
      </c>
      <c r="Y160">
        <f t="shared" si="18"/>
        <v>0</v>
      </c>
      <c r="Z160">
        <f t="shared" si="20"/>
        <v>0</v>
      </c>
    </row>
    <row r="161" spans="1:26" ht="13.5">
      <c r="A161" s="5">
        <v>160</v>
      </c>
      <c r="B161" s="6">
        <v>2</v>
      </c>
      <c r="C161" s="6">
        <v>58</v>
      </c>
      <c r="D161" s="6">
        <v>148.2</v>
      </c>
      <c r="E161" s="6">
        <v>47.2</v>
      </c>
      <c r="F161" s="6"/>
      <c r="G161" s="7">
        <f t="shared" si="14"/>
        <v>21.5</v>
      </c>
      <c r="H161" s="6">
        <v>117</v>
      </c>
      <c r="I161" s="6">
        <v>72</v>
      </c>
      <c r="J161" s="6">
        <f t="shared" si="15"/>
        <v>1</v>
      </c>
      <c r="K161" s="6">
        <v>231</v>
      </c>
      <c r="L161" s="9">
        <v>1</v>
      </c>
      <c r="M161" s="9">
        <v>1</v>
      </c>
      <c r="N161" s="9">
        <v>1</v>
      </c>
      <c r="O161" s="9">
        <v>5</v>
      </c>
      <c r="P161" s="9">
        <v>4</v>
      </c>
      <c r="Q161" s="9">
        <v>5</v>
      </c>
      <c r="R161" s="9">
        <v>5</v>
      </c>
      <c r="S161" s="9">
        <v>1</v>
      </c>
      <c r="T161" s="9">
        <v>1</v>
      </c>
      <c r="U161" s="9">
        <v>3</v>
      </c>
      <c r="V161">
        <f t="shared" si="16"/>
        <v>0</v>
      </c>
      <c r="W161">
        <f t="shared" si="19"/>
        <v>1</v>
      </c>
      <c r="X161">
        <f t="shared" si="17"/>
        <v>0</v>
      </c>
      <c r="Y161">
        <f t="shared" si="18"/>
        <v>1</v>
      </c>
      <c r="Z161">
        <f t="shared" si="20"/>
        <v>0</v>
      </c>
    </row>
    <row r="162" spans="1:26" ht="13.5">
      <c r="A162" s="5">
        <v>161</v>
      </c>
      <c r="B162" s="6">
        <v>2</v>
      </c>
      <c r="C162" s="6">
        <v>53</v>
      </c>
      <c r="D162" s="6">
        <v>151.8</v>
      </c>
      <c r="E162" s="6">
        <v>49.5</v>
      </c>
      <c r="F162" s="6"/>
      <c r="G162" s="7">
        <f t="shared" si="14"/>
        <v>21.5</v>
      </c>
      <c r="H162" s="6">
        <v>107</v>
      </c>
      <c r="I162" s="6">
        <v>70</v>
      </c>
      <c r="J162" s="6">
        <f t="shared" si="15"/>
        <v>1</v>
      </c>
      <c r="K162" s="6">
        <v>244</v>
      </c>
      <c r="L162" s="9">
        <v>1</v>
      </c>
      <c r="M162" s="9">
        <v>1</v>
      </c>
      <c r="N162" s="9">
        <v>1</v>
      </c>
      <c r="O162" s="9">
        <v>3</v>
      </c>
      <c r="P162" s="9">
        <v>3</v>
      </c>
      <c r="Q162" s="9">
        <v>5</v>
      </c>
      <c r="R162" s="9">
        <v>5</v>
      </c>
      <c r="S162" s="9">
        <v>4</v>
      </c>
      <c r="T162" s="9">
        <v>2</v>
      </c>
      <c r="U162" s="9">
        <v>1</v>
      </c>
      <c r="V162">
        <f t="shared" si="16"/>
        <v>0</v>
      </c>
      <c r="W162">
        <f t="shared" si="19"/>
        <v>1</v>
      </c>
      <c r="X162">
        <f t="shared" si="17"/>
        <v>0</v>
      </c>
      <c r="Y162">
        <f t="shared" si="18"/>
        <v>1</v>
      </c>
      <c r="Z162">
        <f t="shared" si="20"/>
        <v>0</v>
      </c>
    </row>
    <row r="163" spans="1:26" ht="13.5">
      <c r="A163" s="5">
        <v>162</v>
      </c>
      <c r="B163" s="6">
        <v>2</v>
      </c>
      <c r="C163" s="6">
        <v>68</v>
      </c>
      <c r="D163" s="6">
        <v>167.4</v>
      </c>
      <c r="E163" s="6">
        <v>59.9</v>
      </c>
      <c r="F163" s="6"/>
      <c r="G163" s="7">
        <f t="shared" si="14"/>
        <v>21.4</v>
      </c>
      <c r="H163" s="6">
        <v>154</v>
      </c>
      <c r="I163" s="6">
        <v>86</v>
      </c>
      <c r="J163" s="6">
        <f t="shared" si="15"/>
        <v>2</v>
      </c>
      <c r="K163" s="6">
        <v>203</v>
      </c>
      <c r="L163" s="9">
        <v>1</v>
      </c>
      <c r="M163" s="9">
        <v>1</v>
      </c>
      <c r="N163" s="9">
        <v>1</v>
      </c>
      <c r="O163" s="9">
        <v>1</v>
      </c>
      <c r="P163" s="9">
        <v>3</v>
      </c>
      <c r="Q163" s="9">
        <v>4</v>
      </c>
      <c r="R163" s="9">
        <v>5</v>
      </c>
      <c r="S163" s="9">
        <v>4</v>
      </c>
      <c r="T163" s="9">
        <v>1</v>
      </c>
      <c r="U163" s="9">
        <v>1</v>
      </c>
      <c r="V163">
        <f t="shared" si="16"/>
        <v>1</v>
      </c>
      <c r="W163">
        <f t="shared" si="19"/>
        <v>0</v>
      </c>
      <c r="X163">
        <f t="shared" si="17"/>
        <v>0</v>
      </c>
      <c r="Y163">
        <f t="shared" si="18"/>
        <v>1</v>
      </c>
      <c r="Z163">
        <f t="shared" si="20"/>
        <v>0</v>
      </c>
    </row>
    <row r="164" spans="1:26" ht="13.5">
      <c r="A164" s="5">
        <v>163</v>
      </c>
      <c r="B164" s="6">
        <v>2</v>
      </c>
      <c r="C164" s="6">
        <v>64</v>
      </c>
      <c r="D164" s="6">
        <v>149.6</v>
      </c>
      <c r="E164" s="6">
        <v>47.8</v>
      </c>
      <c r="F164" s="6"/>
      <c r="G164" s="7">
        <f t="shared" si="14"/>
        <v>21.4</v>
      </c>
      <c r="H164" s="6">
        <v>95</v>
      </c>
      <c r="I164" s="6">
        <v>62</v>
      </c>
      <c r="J164" s="6">
        <f t="shared" si="15"/>
        <v>1</v>
      </c>
      <c r="K164" s="6">
        <v>194</v>
      </c>
      <c r="L164" s="9">
        <v>1</v>
      </c>
      <c r="M164" s="9">
        <v>1</v>
      </c>
      <c r="N164" s="9">
        <v>1</v>
      </c>
      <c r="O164" s="9">
        <v>3</v>
      </c>
      <c r="P164" s="9">
        <v>4</v>
      </c>
      <c r="Q164" s="9">
        <v>5</v>
      </c>
      <c r="R164" s="9">
        <v>5</v>
      </c>
      <c r="S164" s="9">
        <v>4</v>
      </c>
      <c r="T164" s="9">
        <v>1</v>
      </c>
      <c r="U164" s="9">
        <v>1</v>
      </c>
      <c r="V164">
        <f t="shared" si="16"/>
        <v>0</v>
      </c>
      <c r="W164">
        <f t="shared" si="19"/>
        <v>0</v>
      </c>
      <c r="X164">
        <f t="shared" si="17"/>
        <v>0</v>
      </c>
      <c r="Y164">
        <f t="shared" si="18"/>
        <v>0</v>
      </c>
      <c r="Z164">
        <f t="shared" si="20"/>
        <v>0</v>
      </c>
    </row>
    <row r="165" spans="1:26" ht="13.5">
      <c r="A165" s="5">
        <v>164</v>
      </c>
      <c r="B165" s="6">
        <v>2</v>
      </c>
      <c r="C165" s="6">
        <v>53</v>
      </c>
      <c r="D165" s="6">
        <v>154.4</v>
      </c>
      <c r="E165" s="6">
        <v>51</v>
      </c>
      <c r="F165" s="6"/>
      <c r="G165" s="7">
        <f t="shared" si="14"/>
        <v>21.4</v>
      </c>
      <c r="H165" s="6">
        <v>127</v>
      </c>
      <c r="I165" s="6">
        <v>66</v>
      </c>
      <c r="J165" s="6">
        <f t="shared" si="15"/>
        <v>1</v>
      </c>
      <c r="K165" s="6">
        <v>238</v>
      </c>
      <c r="L165" s="9">
        <v>1</v>
      </c>
      <c r="M165" s="9">
        <v>1</v>
      </c>
      <c r="N165" s="9">
        <v>1</v>
      </c>
      <c r="O165" s="9">
        <v>2</v>
      </c>
      <c r="P165" s="9">
        <v>4</v>
      </c>
      <c r="Q165" s="9">
        <v>5</v>
      </c>
      <c r="R165" s="9">
        <v>5</v>
      </c>
      <c r="S165" s="9">
        <v>4</v>
      </c>
      <c r="T165" s="9">
        <v>1</v>
      </c>
      <c r="U165" s="9">
        <v>1</v>
      </c>
      <c r="V165">
        <f t="shared" si="16"/>
        <v>0</v>
      </c>
      <c r="W165">
        <f t="shared" si="19"/>
        <v>1</v>
      </c>
      <c r="X165">
        <f t="shared" si="17"/>
        <v>0</v>
      </c>
      <c r="Y165">
        <f t="shared" si="18"/>
        <v>1</v>
      </c>
      <c r="Z165">
        <f t="shared" si="20"/>
        <v>0</v>
      </c>
    </row>
    <row r="166" spans="1:26" ht="13.5">
      <c r="A166" s="5">
        <v>165</v>
      </c>
      <c r="B166" s="6">
        <v>1</v>
      </c>
      <c r="C166" s="6">
        <v>67</v>
      </c>
      <c r="D166" s="6">
        <v>149.8</v>
      </c>
      <c r="E166" s="6">
        <v>57.6</v>
      </c>
      <c r="F166" s="6">
        <v>53</v>
      </c>
      <c r="G166" s="7">
        <f t="shared" si="14"/>
        <v>25.7</v>
      </c>
      <c r="H166" s="6">
        <v>113</v>
      </c>
      <c r="I166" s="6">
        <v>73</v>
      </c>
      <c r="J166" s="6">
        <f t="shared" si="15"/>
        <v>1</v>
      </c>
      <c r="K166" s="6">
        <v>229</v>
      </c>
      <c r="L166" s="9">
        <v>1</v>
      </c>
      <c r="M166" s="9">
        <v>1</v>
      </c>
      <c r="N166" s="9">
        <v>1</v>
      </c>
      <c r="O166" s="9">
        <v>1</v>
      </c>
      <c r="P166" s="9">
        <v>3</v>
      </c>
      <c r="Q166" s="9">
        <v>5</v>
      </c>
      <c r="R166" s="9">
        <v>5</v>
      </c>
      <c r="S166" s="9">
        <v>1</v>
      </c>
      <c r="T166" s="9">
        <v>2</v>
      </c>
      <c r="U166" s="9">
        <v>1</v>
      </c>
      <c r="V166">
        <f t="shared" si="16"/>
        <v>0</v>
      </c>
      <c r="W166">
        <f t="shared" si="19"/>
        <v>0</v>
      </c>
      <c r="X166">
        <f t="shared" si="17"/>
        <v>0</v>
      </c>
      <c r="Y166">
        <f t="shared" si="18"/>
        <v>0</v>
      </c>
      <c r="Z166">
        <f t="shared" si="20"/>
        <v>0</v>
      </c>
    </row>
    <row r="167" spans="1:26" ht="13.5">
      <c r="A167" s="5">
        <v>166</v>
      </c>
      <c r="B167" s="6">
        <v>2</v>
      </c>
      <c r="C167" s="6">
        <v>58</v>
      </c>
      <c r="D167" s="6">
        <v>152.2</v>
      </c>
      <c r="E167" s="6">
        <v>49.5</v>
      </c>
      <c r="F167" s="6"/>
      <c r="G167" s="7">
        <f t="shared" si="14"/>
        <v>21.4</v>
      </c>
      <c r="H167" s="6">
        <v>117</v>
      </c>
      <c r="I167" s="6">
        <v>74</v>
      </c>
      <c r="J167" s="6">
        <f t="shared" si="15"/>
        <v>1</v>
      </c>
      <c r="K167" s="6">
        <v>218</v>
      </c>
      <c r="L167" s="9">
        <v>1</v>
      </c>
      <c r="M167" s="9">
        <v>2</v>
      </c>
      <c r="N167" s="9">
        <v>1</v>
      </c>
      <c r="O167" s="9">
        <v>3</v>
      </c>
      <c r="P167" s="9">
        <v>1</v>
      </c>
      <c r="Q167" s="9">
        <v>5</v>
      </c>
      <c r="R167" s="9">
        <v>5</v>
      </c>
      <c r="S167" s="9">
        <v>4</v>
      </c>
      <c r="T167" s="9">
        <v>2</v>
      </c>
      <c r="U167" s="9">
        <v>1</v>
      </c>
      <c r="V167">
        <f t="shared" si="16"/>
        <v>0</v>
      </c>
      <c r="W167">
        <f t="shared" si="19"/>
        <v>0</v>
      </c>
      <c r="X167">
        <f t="shared" si="17"/>
        <v>0</v>
      </c>
      <c r="Y167">
        <f t="shared" si="18"/>
        <v>0</v>
      </c>
      <c r="Z167">
        <f t="shared" si="20"/>
        <v>0</v>
      </c>
    </row>
    <row r="168" spans="1:26" ht="13.5">
      <c r="A168" s="5">
        <v>167</v>
      </c>
      <c r="B168" s="6">
        <v>1</v>
      </c>
      <c r="C168" s="6">
        <v>57</v>
      </c>
      <c r="D168" s="6">
        <v>166.1</v>
      </c>
      <c r="E168" s="6">
        <v>70.7</v>
      </c>
      <c r="F168" s="6">
        <v>69</v>
      </c>
      <c r="G168" s="7">
        <f t="shared" si="14"/>
        <v>25.6</v>
      </c>
      <c r="H168" s="6">
        <v>126</v>
      </c>
      <c r="I168" s="6">
        <v>81</v>
      </c>
      <c r="J168" s="6">
        <f t="shared" si="15"/>
        <v>1</v>
      </c>
      <c r="K168" s="6">
        <v>183</v>
      </c>
      <c r="L168" s="9">
        <v>1</v>
      </c>
      <c r="M168" s="9">
        <v>1</v>
      </c>
      <c r="N168" s="9">
        <v>1</v>
      </c>
      <c r="O168" s="9">
        <v>3</v>
      </c>
      <c r="P168" s="9">
        <v>4</v>
      </c>
      <c r="Q168" s="9">
        <v>5</v>
      </c>
      <c r="R168" s="9">
        <v>5</v>
      </c>
      <c r="S168" s="9">
        <v>4</v>
      </c>
      <c r="T168" s="9">
        <v>1</v>
      </c>
      <c r="U168" s="9">
        <v>2</v>
      </c>
      <c r="V168">
        <f t="shared" si="16"/>
        <v>0</v>
      </c>
      <c r="W168">
        <f t="shared" si="19"/>
        <v>0</v>
      </c>
      <c r="X168">
        <f t="shared" si="17"/>
        <v>0</v>
      </c>
      <c r="Y168">
        <f t="shared" si="18"/>
        <v>0</v>
      </c>
      <c r="Z168">
        <f t="shared" si="20"/>
        <v>0</v>
      </c>
    </row>
    <row r="169" spans="1:26" ht="13.5">
      <c r="A169" s="5">
        <v>168</v>
      </c>
      <c r="B169" s="6">
        <v>2</v>
      </c>
      <c r="C169" s="6">
        <v>65</v>
      </c>
      <c r="D169" s="6">
        <v>156.8</v>
      </c>
      <c r="E169" s="6">
        <v>52.5</v>
      </c>
      <c r="F169" s="6"/>
      <c r="G169" s="7">
        <f t="shared" si="14"/>
        <v>21.4</v>
      </c>
      <c r="H169" s="6">
        <v>130</v>
      </c>
      <c r="I169" s="6">
        <v>82</v>
      </c>
      <c r="J169" s="6">
        <f t="shared" si="15"/>
        <v>1</v>
      </c>
      <c r="K169" s="6">
        <v>226</v>
      </c>
      <c r="L169" s="9">
        <v>1</v>
      </c>
      <c r="M169" s="9">
        <v>1</v>
      </c>
      <c r="N169" s="9">
        <v>2</v>
      </c>
      <c r="O169" s="9">
        <v>3</v>
      </c>
      <c r="P169" s="9">
        <v>3</v>
      </c>
      <c r="Q169" s="9">
        <v>5</v>
      </c>
      <c r="R169" s="9">
        <v>5</v>
      </c>
      <c r="S169" s="9">
        <v>4</v>
      </c>
      <c r="T169" s="9">
        <v>1</v>
      </c>
      <c r="U169" s="9">
        <v>1</v>
      </c>
      <c r="V169">
        <f t="shared" si="16"/>
        <v>0</v>
      </c>
      <c r="W169">
        <f t="shared" si="19"/>
        <v>0</v>
      </c>
      <c r="X169">
        <f t="shared" si="17"/>
        <v>0</v>
      </c>
      <c r="Y169">
        <f t="shared" si="18"/>
        <v>0</v>
      </c>
      <c r="Z169">
        <f t="shared" si="20"/>
        <v>0</v>
      </c>
    </row>
    <row r="170" spans="1:26" ht="13.5">
      <c r="A170" s="5">
        <v>169</v>
      </c>
      <c r="B170" s="6">
        <v>2</v>
      </c>
      <c r="C170" s="6">
        <v>56</v>
      </c>
      <c r="D170" s="6">
        <v>150.4</v>
      </c>
      <c r="E170" s="6">
        <v>48.5</v>
      </c>
      <c r="F170" s="6"/>
      <c r="G170" s="7">
        <f t="shared" si="14"/>
        <v>21.4</v>
      </c>
      <c r="H170" s="6">
        <v>122</v>
      </c>
      <c r="I170" s="6">
        <v>78</v>
      </c>
      <c r="J170" s="6">
        <f t="shared" si="15"/>
        <v>1</v>
      </c>
      <c r="K170" s="6">
        <v>230</v>
      </c>
      <c r="L170" s="9">
        <v>1</v>
      </c>
      <c r="M170" s="9">
        <v>1</v>
      </c>
      <c r="N170" s="9">
        <v>1</v>
      </c>
      <c r="O170" s="9">
        <v>3</v>
      </c>
      <c r="P170" s="9">
        <v>4</v>
      </c>
      <c r="Q170" s="9">
        <v>5</v>
      </c>
      <c r="R170" s="9">
        <v>5</v>
      </c>
      <c r="S170" s="9">
        <v>1</v>
      </c>
      <c r="T170" s="9">
        <v>1</v>
      </c>
      <c r="U170" s="9">
        <v>2</v>
      </c>
      <c r="V170">
        <f t="shared" si="16"/>
        <v>0</v>
      </c>
      <c r="W170">
        <f t="shared" si="19"/>
        <v>1</v>
      </c>
      <c r="X170">
        <f t="shared" si="17"/>
        <v>0</v>
      </c>
      <c r="Y170">
        <f t="shared" si="18"/>
        <v>1</v>
      </c>
      <c r="Z170">
        <f t="shared" si="20"/>
        <v>0</v>
      </c>
    </row>
    <row r="171" spans="1:26" ht="13.5">
      <c r="A171" s="5">
        <v>170</v>
      </c>
      <c r="B171" s="6">
        <v>1</v>
      </c>
      <c r="C171" s="6">
        <v>63</v>
      </c>
      <c r="D171" s="6">
        <v>165.4</v>
      </c>
      <c r="E171" s="6">
        <v>70.1</v>
      </c>
      <c r="F171" s="6">
        <v>67</v>
      </c>
      <c r="G171" s="7">
        <f t="shared" si="14"/>
        <v>25.6</v>
      </c>
      <c r="H171" s="6">
        <v>138</v>
      </c>
      <c r="I171" s="6">
        <v>74</v>
      </c>
      <c r="J171" s="6">
        <f t="shared" si="15"/>
        <v>1</v>
      </c>
      <c r="K171" s="6">
        <v>210</v>
      </c>
      <c r="L171" s="9">
        <v>1</v>
      </c>
      <c r="M171" s="9">
        <v>1</v>
      </c>
      <c r="N171" s="9">
        <v>3</v>
      </c>
      <c r="O171" s="9">
        <v>2</v>
      </c>
      <c r="P171" s="9">
        <v>2</v>
      </c>
      <c r="Q171" s="9">
        <v>4</v>
      </c>
      <c r="R171" s="9">
        <v>4</v>
      </c>
      <c r="S171" s="9">
        <v>4</v>
      </c>
      <c r="T171" s="9">
        <v>1</v>
      </c>
      <c r="U171" s="9">
        <v>1</v>
      </c>
      <c r="V171">
        <f t="shared" si="16"/>
        <v>0</v>
      </c>
      <c r="W171">
        <f t="shared" si="19"/>
        <v>0</v>
      </c>
      <c r="X171">
        <f t="shared" si="17"/>
        <v>0</v>
      </c>
      <c r="Y171">
        <f t="shared" si="18"/>
        <v>0</v>
      </c>
      <c r="Z171">
        <f t="shared" si="20"/>
        <v>0</v>
      </c>
    </row>
    <row r="172" spans="1:26" ht="13.5">
      <c r="A172" s="5">
        <v>171</v>
      </c>
      <c r="B172" s="6">
        <v>1</v>
      </c>
      <c r="C172" s="6">
        <v>64</v>
      </c>
      <c r="D172" s="6">
        <v>152.7</v>
      </c>
      <c r="E172" s="6">
        <v>59.6</v>
      </c>
      <c r="F172" s="6">
        <v>55</v>
      </c>
      <c r="G172" s="7">
        <f t="shared" si="14"/>
        <v>25.6</v>
      </c>
      <c r="H172" s="6">
        <v>130</v>
      </c>
      <c r="I172" s="6">
        <v>72</v>
      </c>
      <c r="J172" s="6">
        <f t="shared" si="15"/>
        <v>1</v>
      </c>
      <c r="K172" s="6">
        <v>219</v>
      </c>
      <c r="L172" s="9">
        <v>1</v>
      </c>
      <c r="M172" s="9">
        <v>1</v>
      </c>
      <c r="N172" s="9">
        <v>3</v>
      </c>
      <c r="O172" s="9">
        <v>3</v>
      </c>
      <c r="P172" s="9">
        <v>2</v>
      </c>
      <c r="Q172" s="9">
        <v>4</v>
      </c>
      <c r="R172" s="9">
        <v>3</v>
      </c>
      <c r="S172" s="9">
        <v>2</v>
      </c>
      <c r="T172" s="9">
        <v>2</v>
      </c>
      <c r="U172" s="9">
        <v>2</v>
      </c>
      <c r="V172">
        <f t="shared" si="16"/>
        <v>0</v>
      </c>
      <c r="W172">
        <f t="shared" si="19"/>
        <v>0</v>
      </c>
      <c r="X172">
        <f t="shared" si="17"/>
        <v>0</v>
      </c>
      <c r="Y172">
        <f t="shared" si="18"/>
        <v>0</v>
      </c>
      <c r="Z172">
        <f t="shared" si="20"/>
        <v>0</v>
      </c>
    </row>
    <row r="173" spans="1:26" ht="13.5">
      <c r="A173" s="5">
        <v>172</v>
      </c>
      <c r="B173" s="6">
        <v>2</v>
      </c>
      <c r="C173" s="6">
        <v>56</v>
      </c>
      <c r="D173" s="6">
        <v>151</v>
      </c>
      <c r="E173" s="6">
        <v>48.9</v>
      </c>
      <c r="F173" s="6"/>
      <c r="G173" s="7">
        <f t="shared" si="14"/>
        <v>21.4</v>
      </c>
      <c r="H173" s="6">
        <v>123</v>
      </c>
      <c r="I173" s="6">
        <v>72</v>
      </c>
      <c r="J173" s="6">
        <f t="shared" si="15"/>
        <v>1</v>
      </c>
      <c r="K173" s="6">
        <v>226</v>
      </c>
      <c r="L173" s="9">
        <v>1</v>
      </c>
      <c r="M173" s="9">
        <v>1</v>
      </c>
      <c r="N173" s="9">
        <v>1</v>
      </c>
      <c r="O173" s="9">
        <v>5</v>
      </c>
      <c r="P173" s="9">
        <v>3</v>
      </c>
      <c r="Q173" s="9">
        <v>5</v>
      </c>
      <c r="R173" s="9">
        <v>5</v>
      </c>
      <c r="S173" s="9">
        <v>4</v>
      </c>
      <c r="T173" s="9">
        <v>1</v>
      </c>
      <c r="U173" s="9">
        <v>1</v>
      </c>
      <c r="V173">
        <f t="shared" si="16"/>
        <v>0</v>
      </c>
      <c r="W173">
        <f t="shared" si="19"/>
        <v>0</v>
      </c>
      <c r="X173">
        <f t="shared" si="17"/>
        <v>0</v>
      </c>
      <c r="Y173">
        <f t="shared" si="18"/>
        <v>0</v>
      </c>
      <c r="Z173">
        <f t="shared" si="20"/>
        <v>0</v>
      </c>
    </row>
    <row r="174" spans="1:26" ht="13.5">
      <c r="A174" s="5">
        <v>173</v>
      </c>
      <c r="B174" s="6">
        <v>1</v>
      </c>
      <c r="C174" s="6">
        <v>49</v>
      </c>
      <c r="D174" s="6">
        <v>177.2</v>
      </c>
      <c r="E174" s="6">
        <v>80.2</v>
      </c>
      <c r="F174" s="6">
        <v>80</v>
      </c>
      <c r="G174" s="7">
        <f t="shared" si="14"/>
        <v>25.5</v>
      </c>
      <c r="H174" s="6">
        <v>131</v>
      </c>
      <c r="I174" s="6">
        <v>79</v>
      </c>
      <c r="J174" s="6">
        <f t="shared" si="15"/>
        <v>1</v>
      </c>
      <c r="K174" s="6">
        <v>186</v>
      </c>
      <c r="L174" s="9">
        <v>2</v>
      </c>
      <c r="M174" s="9">
        <v>2</v>
      </c>
      <c r="N174" s="9">
        <v>2</v>
      </c>
      <c r="O174" s="9">
        <v>3</v>
      </c>
      <c r="P174" s="9">
        <v>1</v>
      </c>
      <c r="Q174" s="9">
        <v>2</v>
      </c>
      <c r="R174" s="9">
        <v>3</v>
      </c>
      <c r="S174" s="9">
        <v>4</v>
      </c>
      <c r="T174" s="9">
        <v>1</v>
      </c>
      <c r="U174" s="9">
        <v>2</v>
      </c>
      <c r="V174">
        <f t="shared" si="16"/>
        <v>0</v>
      </c>
      <c r="W174">
        <f t="shared" si="19"/>
        <v>0</v>
      </c>
      <c r="X174">
        <f t="shared" si="17"/>
        <v>1</v>
      </c>
      <c r="Y174">
        <f t="shared" si="18"/>
        <v>1</v>
      </c>
      <c r="Z174">
        <f t="shared" si="20"/>
        <v>0</v>
      </c>
    </row>
    <row r="175" spans="1:26" ht="13.5">
      <c r="A175" s="5">
        <v>174</v>
      </c>
      <c r="B175" s="6">
        <v>1</v>
      </c>
      <c r="C175" s="6">
        <v>57</v>
      </c>
      <c r="D175" s="6">
        <v>144.7</v>
      </c>
      <c r="E175" s="6">
        <v>53.3</v>
      </c>
      <c r="F175" s="6">
        <v>50</v>
      </c>
      <c r="G175" s="7">
        <f t="shared" si="14"/>
        <v>25.5</v>
      </c>
      <c r="H175" s="6">
        <v>103</v>
      </c>
      <c r="I175" s="6">
        <v>59</v>
      </c>
      <c r="J175" s="6">
        <f t="shared" si="15"/>
        <v>1</v>
      </c>
      <c r="K175" s="6">
        <v>245</v>
      </c>
      <c r="L175" s="9">
        <v>1</v>
      </c>
      <c r="M175" s="9">
        <v>1</v>
      </c>
      <c r="N175" s="9">
        <v>1</v>
      </c>
      <c r="O175" s="9">
        <v>3</v>
      </c>
      <c r="P175" s="9">
        <v>3</v>
      </c>
      <c r="Q175" s="9">
        <v>5</v>
      </c>
      <c r="R175" s="9">
        <v>5</v>
      </c>
      <c r="S175" s="9">
        <v>4</v>
      </c>
      <c r="T175" s="9">
        <v>1</v>
      </c>
      <c r="U175" s="9">
        <v>1</v>
      </c>
      <c r="V175">
        <f t="shared" si="16"/>
        <v>0</v>
      </c>
      <c r="W175">
        <f t="shared" si="19"/>
        <v>1</v>
      </c>
      <c r="X175">
        <f t="shared" si="17"/>
        <v>0</v>
      </c>
      <c r="Y175">
        <f t="shared" si="18"/>
        <v>1</v>
      </c>
      <c r="Z175">
        <f t="shared" si="20"/>
        <v>0</v>
      </c>
    </row>
    <row r="176" spans="1:26" ht="13.5">
      <c r="A176" s="5">
        <v>175</v>
      </c>
      <c r="B176" s="6">
        <v>2</v>
      </c>
      <c r="C176" s="6">
        <v>60</v>
      </c>
      <c r="D176" s="6">
        <v>176.5</v>
      </c>
      <c r="E176" s="6">
        <v>66.5</v>
      </c>
      <c r="F176" s="6"/>
      <c r="G176" s="7">
        <f t="shared" si="14"/>
        <v>21.3</v>
      </c>
      <c r="H176" s="6">
        <v>97</v>
      </c>
      <c r="I176" s="6">
        <v>52</v>
      </c>
      <c r="J176" s="6">
        <f t="shared" si="15"/>
        <v>1</v>
      </c>
      <c r="K176" s="6">
        <v>160</v>
      </c>
      <c r="L176" s="9">
        <v>1</v>
      </c>
      <c r="M176" s="9">
        <v>1</v>
      </c>
      <c r="N176" s="9">
        <v>3</v>
      </c>
      <c r="O176" s="9">
        <v>5</v>
      </c>
      <c r="P176" s="9">
        <v>4</v>
      </c>
      <c r="Q176" s="9">
        <v>1</v>
      </c>
      <c r="R176" s="9">
        <v>3</v>
      </c>
      <c r="S176" s="9">
        <v>3</v>
      </c>
      <c r="T176" s="9">
        <v>3</v>
      </c>
      <c r="U176" s="9">
        <v>2</v>
      </c>
      <c r="V176">
        <f t="shared" si="16"/>
        <v>0</v>
      </c>
      <c r="W176">
        <f t="shared" si="19"/>
        <v>0</v>
      </c>
      <c r="X176">
        <f t="shared" si="17"/>
        <v>1</v>
      </c>
      <c r="Y176">
        <f t="shared" si="18"/>
        <v>1</v>
      </c>
      <c r="Z176">
        <f t="shared" si="20"/>
        <v>0</v>
      </c>
    </row>
    <row r="177" spans="1:26" ht="13.5">
      <c r="A177" s="5">
        <v>176</v>
      </c>
      <c r="B177" s="6">
        <v>2</v>
      </c>
      <c r="C177" s="6">
        <v>32</v>
      </c>
      <c r="D177" s="6">
        <v>149.9</v>
      </c>
      <c r="E177" s="6">
        <v>47.8</v>
      </c>
      <c r="F177" s="6"/>
      <c r="G177" s="7">
        <f t="shared" si="14"/>
        <v>21.3</v>
      </c>
      <c r="H177" s="6">
        <v>131</v>
      </c>
      <c r="I177" s="6">
        <v>85</v>
      </c>
      <c r="J177" s="6">
        <f t="shared" si="15"/>
        <v>1</v>
      </c>
      <c r="K177" s="6">
        <v>291</v>
      </c>
      <c r="L177" s="9">
        <v>1</v>
      </c>
      <c r="M177" s="9">
        <v>1</v>
      </c>
      <c r="N177" s="9">
        <v>1</v>
      </c>
      <c r="O177" s="9">
        <v>5</v>
      </c>
      <c r="P177" s="9">
        <v>1</v>
      </c>
      <c r="Q177" s="9">
        <v>5</v>
      </c>
      <c r="R177" s="9">
        <v>5</v>
      </c>
      <c r="S177" s="9">
        <v>2</v>
      </c>
      <c r="T177" s="9">
        <v>1</v>
      </c>
      <c r="U177" s="9">
        <v>1</v>
      </c>
      <c r="V177">
        <f t="shared" si="16"/>
        <v>0</v>
      </c>
      <c r="W177">
        <f t="shared" si="19"/>
        <v>1</v>
      </c>
      <c r="X177">
        <f t="shared" si="17"/>
        <v>0</v>
      </c>
      <c r="Y177">
        <f t="shared" si="18"/>
        <v>1</v>
      </c>
      <c r="Z177">
        <f t="shared" si="20"/>
        <v>0</v>
      </c>
    </row>
    <row r="178" spans="1:26" ht="13.5">
      <c r="A178" s="5">
        <v>177</v>
      </c>
      <c r="B178" s="6">
        <v>1</v>
      </c>
      <c r="C178" s="6">
        <v>69</v>
      </c>
      <c r="D178" s="6">
        <v>153</v>
      </c>
      <c r="E178" s="6">
        <v>59.5</v>
      </c>
      <c r="F178" s="6">
        <v>58</v>
      </c>
      <c r="G178" s="7">
        <f t="shared" si="14"/>
        <v>25.4</v>
      </c>
      <c r="H178" s="6">
        <v>131</v>
      </c>
      <c r="I178" s="6">
        <v>75</v>
      </c>
      <c r="J178" s="6">
        <f t="shared" si="15"/>
        <v>1</v>
      </c>
      <c r="K178" s="6">
        <v>404</v>
      </c>
      <c r="L178" s="9">
        <v>1</v>
      </c>
      <c r="M178" s="9">
        <v>1</v>
      </c>
      <c r="N178" s="9">
        <v>1</v>
      </c>
      <c r="O178" s="9">
        <v>2</v>
      </c>
      <c r="P178" s="9">
        <v>1</v>
      </c>
      <c r="Q178" s="9">
        <v>5</v>
      </c>
      <c r="R178" s="9">
        <v>5</v>
      </c>
      <c r="S178" s="9">
        <v>4</v>
      </c>
      <c r="T178" s="9">
        <v>2</v>
      </c>
      <c r="U178" s="9">
        <v>2</v>
      </c>
      <c r="V178">
        <f t="shared" si="16"/>
        <v>0</v>
      </c>
      <c r="W178">
        <f t="shared" si="19"/>
        <v>1</v>
      </c>
      <c r="X178">
        <f t="shared" si="17"/>
        <v>0</v>
      </c>
      <c r="Y178">
        <f t="shared" si="18"/>
        <v>1</v>
      </c>
      <c r="Z178">
        <f t="shared" si="20"/>
        <v>0</v>
      </c>
    </row>
    <row r="179" spans="1:26" ht="13.5">
      <c r="A179" s="5">
        <v>178</v>
      </c>
      <c r="B179" s="6">
        <v>2</v>
      </c>
      <c r="C179" s="6">
        <v>46</v>
      </c>
      <c r="D179" s="6">
        <v>146.6</v>
      </c>
      <c r="E179" s="6">
        <v>45.7</v>
      </c>
      <c r="F179" s="6"/>
      <c r="G179" s="7">
        <f t="shared" si="14"/>
        <v>21.3</v>
      </c>
      <c r="H179" s="6">
        <v>100</v>
      </c>
      <c r="I179" s="6">
        <v>60</v>
      </c>
      <c r="J179" s="6">
        <f t="shared" si="15"/>
        <v>1</v>
      </c>
      <c r="K179" s="6">
        <v>233</v>
      </c>
      <c r="L179" s="9">
        <v>1</v>
      </c>
      <c r="M179" s="9">
        <v>1</v>
      </c>
      <c r="N179" s="9">
        <v>2</v>
      </c>
      <c r="O179" s="9">
        <v>3</v>
      </c>
      <c r="P179" s="9">
        <v>2</v>
      </c>
      <c r="Q179" s="9">
        <v>5</v>
      </c>
      <c r="R179" s="9">
        <v>5</v>
      </c>
      <c r="S179" s="9">
        <v>4</v>
      </c>
      <c r="T179" s="9">
        <v>2</v>
      </c>
      <c r="U179" s="9">
        <v>1</v>
      </c>
      <c r="V179">
        <f t="shared" si="16"/>
        <v>0</v>
      </c>
      <c r="W179">
        <f t="shared" si="19"/>
        <v>1</v>
      </c>
      <c r="X179">
        <f t="shared" si="17"/>
        <v>0</v>
      </c>
      <c r="Y179">
        <f t="shared" si="18"/>
        <v>1</v>
      </c>
      <c r="Z179">
        <f t="shared" si="20"/>
        <v>0</v>
      </c>
    </row>
    <row r="180" spans="1:26" ht="13.5">
      <c r="A180" s="5">
        <v>179</v>
      </c>
      <c r="B180" s="6">
        <v>2</v>
      </c>
      <c r="C180" s="6">
        <v>69</v>
      </c>
      <c r="D180" s="6">
        <v>165.7</v>
      </c>
      <c r="E180" s="6">
        <v>58.1</v>
      </c>
      <c r="F180" s="6"/>
      <c r="G180" s="7">
        <f t="shared" si="14"/>
        <v>21.2</v>
      </c>
      <c r="H180" s="6">
        <v>99</v>
      </c>
      <c r="I180" s="6">
        <v>69</v>
      </c>
      <c r="J180" s="6">
        <f t="shared" si="15"/>
        <v>1</v>
      </c>
      <c r="K180" s="6">
        <v>243</v>
      </c>
      <c r="L180" s="9">
        <v>1</v>
      </c>
      <c r="M180" s="9">
        <v>2</v>
      </c>
      <c r="N180" s="9">
        <v>1</v>
      </c>
      <c r="O180" s="9">
        <v>3</v>
      </c>
      <c r="P180" s="9">
        <v>3</v>
      </c>
      <c r="Q180" s="9">
        <v>2</v>
      </c>
      <c r="R180" s="9">
        <v>5</v>
      </c>
      <c r="S180" s="9">
        <v>2</v>
      </c>
      <c r="T180" s="9">
        <v>1</v>
      </c>
      <c r="U180" s="9">
        <v>2</v>
      </c>
      <c r="V180">
        <f t="shared" si="16"/>
        <v>0</v>
      </c>
      <c r="W180">
        <f t="shared" si="19"/>
        <v>1</v>
      </c>
      <c r="X180">
        <f t="shared" si="17"/>
        <v>1</v>
      </c>
      <c r="Y180">
        <f t="shared" si="18"/>
        <v>2</v>
      </c>
      <c r="Z180">
        <f t="shared" si="20"/>
        <v>0</v>
      </c>
    </row>
    <row r="181" spans="1:26" ht="13.5">
      <c r="A181" s="5">
        <v>180</v>
      </c>
      <c r="B181" s="6">
        <v>2</v>
      </c>
      <c r="C181" s="6">
        <v>67</v>
      </c>
      <c r="D181" s="6">
        <v>149.7</v>
      </c>
      <c r="E181" s="6">
        <v>47.4</v>
      </c>
      <c r="F181" s="6"/>
      <c r="G181" s="7">
        <f t="shared" si="14"/>
        <v>21.2</v>
      </c>
      <c r="H181" s="6">
        <v>116</v>
      </c>
      <c r="I181" s="6">
        <v>74</v>
      </c>
      <c r="J181" s="6">
        <f t="shared" si="15"/>
        <v>1</v>
      </c>
      <c r="K181" s="6">
        <v>133</v>
      </c>
      <c r="L181" s="9">
        <v>1</v>
      </c>
      <c r="M181" s="9">
        <v>1</v>
      </c>
      <c r="N181" s="9">
        <v>2</v>
      </c>
      <c r="O181" s="9">
        <v>3</v>
      </c>
      <c r="P181" s="9">
        <v>3</v>
      </c>
      <c r="Q181" s="9">
        <v>3</v>
      </c>
      <c r="R181" s="9">
        <v>3</v>
      </c>
      <c r="S181" s="9">
        <v>4</v>
      </c>
      <c r="T181" s="9">
        <v>1</v>
      </c>
      <c r="U181" s="9">
        <v>1</v>
      </c>
      <c r="V181">
        <f t="shared" si="16"/>
        <v>0</v>
      </c>
      <c r="W181">
        <f t="shared" si="19"/>
        <v>0</v>
      </c>
      <c r="X181">
        <f t="shared" si="17"/>
        <v>1</v>
      </c>
      <c r="Y181">
        <f t="shared" si="18"/>
        <v>1</v>
      </c>
      <c r="Z181">
        <f t="shared" si="20"/>
        <v>0</v>
      </c>
    </row>
    <row r="182" spans="1:26" ht="13.5">
      <c r="A182" s="5">
        <v>181</v>
      </c>
      <c r="B182" s="6">
        <v>2</v>
      </c>
      <c r="C182" s="6">
        <v>66</v>
      </c>
      <c r="D182" s="6">
        <v>155.8</v>
      </c>
      <c r="E182" s="6">
        <v>51.5</v>
      </c>
      <c r="F182" s="6"/>
      <c r="G182" s="7">
        <f t="shared" si="14"/>
        <v>21.2</v>
      </c>
      <c r="H182" s="6">
        <v>126</v>
      </c>
      <c r="I182" s="6">
        <v>70</v>
      </c>
      <c r="J182" s="6">
        <f t="shared" si="15"/>
        <v>1</v>
      </c>
      <c r="K182" s="6">
        <v>247</v>
      </c>
      <c r="L182" s="9">
        <v>1</v>
      </c>
      <c r="M182" s="9">
        <v>1</v>
      </c>
      <c r="N182" s="9">
        <v>1</v>
      </c>
      <c r="O182" s="9">
        <v>5</v>
      </c>
      <c r="P182" s="9">
        <v>2</v>
      </c>
      <c r="Q182" s="9">
        <v>5</v>
      </c>
      <c r="R182" s="9">
        <v>5</v>
      </c>
      <c r="S182" s="9">
        <v>3</v>
      </c>
      <c r="T182" s="9">
        <v>1</v>
      </c>
      <c r="U182" s="9">
        <v>2</v>
      </c>
      <c r="V182">
        <f t="shared" si="16"/>
        <v>0</v>
      </c>
      <c r="W182">
        <f t="shared" si="19"/>
        <v>1</v>
      </c>
      <c r="X182">
        <f t="shared" si="17"/>
        <v>0</v>
      </c>
      <c r="Y182">
        <f t="shared" si="18"/>
        <v>1</v>
      </c>
      <c r="Z182">
        <f t="shared" si="20"/>
        <v>0</v>
      </c>
    </row>
    <row r="183" spans="1:26" ht="13.5">
      <c r="A183" s="5">
        <v>182</v>
      </c>
      <c r="B183" s="6">
        <v>2</v>
      </c>
      <c r="C183" s="6">
        <v>65</v>
      </c>
      <c r="D183" s="6">
        <v>162.3</v>
      </c>
      <c r="E183" s="6">
        <v>55.7</v>
      </c>
      <c r="F183" s="6"/>
      <c r="G183" s="7">
        <f t="shared" si="14"/>
        <v>21.1</v>
      </c>
      <c r="H183" s="6">
        <v>137</v>
      </c>
      <c r="I183" s="6">
        <v>86</v>
      </c>
      <c r="J183" s="6">
        <f t="shared" si="15"/>
        <v>1</v>
      </c>
      <c r="K183" s="6">
        <v>185</v>
      </c>
      <c r="L183" s="9">
        <v>1</v>
      </c>
      <c r="M183" s="9">
        <v>1</v>
      </c>
      <c r="N183" s="9">
        <v>1</v>
      </c>
      <c r="O183" s="9">
        <v>3</v>
      </c>
      <c r="P183" s="9">
        <v>3</v>
      </c>
      <c r="Q183" s="9">
        <v>2</v>
      </c>
      <c r="R183" s="9">
        <v>3</v>
      </c>
      <c r="S183" s="9">
        <v>3</v>
      </c>
      <c r="T183" s="9">
        <v>1</v>
      </c>
      <c r="U183" s="9">
        <v>1</v>
      </c>
      <c r="V183">
        <f t="shared" si="16"/>
        <v>0</v>
      </c>
      <c r="W183">
        <f t="shared" si="19"/>
        <v>0</v>
      </c>
      <c r="X183">
        <f t="shared" si="17"/>
        <v>1</v>
      </c>
      <c r="Y183">
        <f t="shared" si="18"/>
        <v>1</v>
      </c>
      <c r="Z183">
        <f t="shared" si="20"/>
        <v>0</v>
      </c>
    </row>
    <row r="184" spans="1:26" ht="13.5">
      <c r="A184" s="5">
        <v>183</v>
      </c>
      <c r="B184" s="6">
        <v>2</v>
      </c>
      <c r="C184" s="6">
        <v>67</v>
      </c>
      <c r="D184" s="6">
        <v>147</v>
      </c>
      <c r="E184" s="6">
        <v>45.6</v>
      </c>
      <c r="F184" s="6"/>
      <c r="G184" s="7">
        <f t="shared" si="14"/>
        <v>21.1</v>
      </c>
      <c r="H184" s="6">
        <v>122</v>
      </c>
      <c r="I184" s="6">
        <v>74</v>
      </c>
      <c r="J184" s="6">
        <f t="shared" si="15"/>
        <v>1</v>
      </c>
      <c r="K184" s="6">
        <v>230</v>
      </c>
      <c r="L184" s="9">
        <v>1</v>
      </c>
      <c r="M184" s="9">
        <v>1</v>
      </c>
      <c r="N184" s="9">
        <v>3</v>
      </c>
      <c r="O184" s="9">
        <v>3</v>
      </c>
      <c r="P184" s="9">
        <v>3</v>
      </c>
      <c r="Q184" s="9">
        <v>5</v>
      </c>
      <c r="R184" s="9">
        <v>5</v>
      </c>
      <c r="S184" s="9">
        <v>1</v>
      </c>
      <c r="T184" s="9">
        <v>1</v>
      </c>
      <c r="U184" s="9">
        <v>2</v>
      </c>
      <c r="V184">
        <f t="shared" si="16"/>
        <v>0</v>
      </c>
      <c r="W184">
        <f t="shared" si="19"/>
        <v>1</v>
      </c>
      <c r="X184">
        <f t="shared" si="17"/>
        <v>0</v>
      </c>
      <c r="Y184">
        <f t="shared" si="18"/>
        <v>1</v>
      </c>
      <c r="Z184">
        <f t="shared" si="20"/>
        <v>0</v>
      </c>
    </row>
    <row r="185" spans="1:26" ht="13.5">
      <c r="A185" s="5">
        <v>184</v>
      </c>
      <c r="B185" s="6">
        <v>2</v>
      </c>
      <c r="C185" s="6">
        <v>57</v>
      </c>
      <c r="D185" s="6">
        <v>158.7</v>
      </c>
      <c r="E185" s="6">
        <v>53.2</v>
      </c>
      <c r="F185" s="6"/>
      <c r="G185" s="7">
        <f t="shared" si="14"/>
        <v>21.1</v>
      </c>
      <c r="H185" s="6">
        <v>134</v>
      </c>
      <c r="I185" s="6">
        <v>73</v>
      </c>
      <c r="J185" s="6">
        <f t="shared" si="15"/>
        <v>1</v>
      </c>
      <c r="K185" s="6">
        <v>244</v>
      </c>
      <c r="L185" s="9">
        <v>1</v>
      </c>
      <c r="M185" s="9">
        <v>1</v>
      </c>
      <c r="N185" s="9">
        <v>1</v>
      </c>
      <c r="O185" s="9">
        <v>1</v>
      </c>
      <c r="P185" s="9">
        <v>1</v>
      </c>
      <c r="Q185" s="9">
        <v>5</v>
      </c>
      <c r="R185" s="9">
        <v>5</v>
      </c>
      <c r="S185" s="9">
        <v>4</v>
      </c>
      <c r="T185" s="9">
        <v>1</v>
      </c>
      <c r="U185" s="9">
        <v>2</v>
      </c>
      <c r="V185">
        <f t="shared" si="16"/>
        <v>0</v>
      </c>
      <c r="W185">
        <f t="shared" si="19"/>
        <v>1</v>
      </c>
      <c r="X185">
        <f t="shared" si="17"/>
        <v>0</v>
      </c>
      <c r="Y185">
        <f t="shared" si="18"/>
        <v>1</v>
      </c>
      <c r="Z185">
        <f t="shared" si="20"/>
        <v>0</v>
      </c>
    </row>
    <row r="186" spans="1:26" ht="13.5">
      <c r="A186" s="5">
        <v>185</v>
      </c>
      <c r="B186" s="6">
        <v>2</v>
      </c>
      <c r="C186" s="6">
        <v>69</v>
      </c>
      <c r="D186" s="6">
        <v>169.4</v>
      </c>
      <c r="E186" s="6">
        <v>60.2</v>
      </c>
      <c r="F186" s="6"/>
      <c r="G186" s="7">
        <f t="shared" si="14"/>
        <v>21</v>
      </c>
      <c r="H186" s="6">
        <v>125</v>
      </c>
      <c r="I186" s="6">
        <v>82</v>
      </c>
      <c r="J186" s="6">
        <f t="shared" si="15"/>
        <v>1</v>
      </c>
      <c r="K186" s="6">
        <v>216</v>
      </c>
      <c r="L186" s="9">
        <v>1</v>
      </c>
      <c r="M186" s="9">
        <v>2</v>
      </c>
      <c r="N186" s="9">
        <v>2</v>
      </c>
      <c r="O186" s="9">
        <v>5</v>
      </c>
      <c r="P186" s="9">
        <v>4</v>
      </c>
      <c r="Q186" s="9">
        <v>5</v>
      </c>
      <c r="R186" s="9">
        <v>5</v>
      </c>
      <c r="S186" s="9">
        <v>1</v>
      </c>
      <c r="T186" s="9">
        <v>1</v>
      </c>
      <c r="U186" s="9">
        <v>1</v>
      </c>
      <c r="V186">
        <f t="shared" si="16"/>
        <v>0</v>
      </c>
      <c r="W186">
        <f t="shared" si="19"/>
        <v>0</v>
      </c>
      <c r="X186">
        <f t="shared" si="17"/>
        <v>0</v>
      </c>
      <c r="Y186">
        <f t="shared" si="18"/>
        <v>0</v>
      </c>
      <c r="Z186">
        <f t="shared" si="20"/>
        <v>0</v>
      </c>
    </row>
    <row r="187" spans="1:26" ht="13.5">
      <c r="A187" s="5">
        <v>186</v>
      </c>
      <c r="B187" s="6">
        <v>2</v>
      </c>
      <c r="C187" s="6">
        <v>55</v>
      </c>
      <c r="D187" s="6">
        <v>171.8</v>
      </c>
      <c r="E187" s="6">
        <v>62</v>
      </c>
      <c r="F187" s="6"/>
      <c r="G187" s="7">
        <f t="shared" si="14"/>
        <v>21</v>
      </c>
      <c r="H187" s="6">
        <v>136</v>
      </c>
      <c r="I187" s="6">
        <v>79</v>
      </c>
      <c r="J187" s="6">
        <f t="shared" si="15"/>
        <v>1</v>
      </c>
      <c r="K187" s="6">
        <v>182</v>
      </c>
      <c r="L187" s="9">
        <v>2</v>
      </c>
      <c r="M187" s="9">
        <v>1</v>
      </c>
      <c r="N187" s="9">
        <v>3</v>
      </c>
      <c r="O187" s="9">
        <v>3</v>
      </c>
      <c r="P187" s="9">
        <v>2</v>
      </c>
      <c r="Q187" s="9">
        <v>2</v>
      </c>
      <c r="R187" s="9">
        <v>2</v>
      </c>
      <c r="S187" s="9">
        <v>3</v>
      </c>
      <c r="T187" s="9">
        <v>2</v>
      </c>
      <c r="U187" s="9">
        <v>3</v>
      </c>
      <c r="V187">
        <f t="shared" si="16"/>
        <v>0</v>
      </c>
      <c r="W187">
        <f t="shared" si="19"/>
        <v>0</v>
      </c>
      <c r="X187">
        <f t="shared" si="17"/>
        <v>1</v>
      </c>
      <c r="Y187">
        <f t="shared" si="18"/>
        <v>1</v>
      </c>
      <c r="Z187">
        <f t="shared" si="20"/>
        <v>0</v>
      </c>
    </row>
    <row r="188" spans="1:26" ht="13.5">
      <c r="A188" s="5">
        <v>187</v>
      </c>
      <c r="B188" s="6">
        <v>2</v>
      </c>
      <c r="C188" s="6">
        <v>25</v>
      </c>
      <c r="D188" s="6">
        <v>178</v>
      </c>
      <c r="E188" s="6">
        <v>66.4</v>
      </c>
      <c r="F188" s="6"/>
      <c r="G188" s="7">
        <f t="shared" si="14"/>
        <v>21</v>
      </c>
      <c r="H188" s="6">
        <v>100</v>
      </c>
      <c r="I188" s="6">
        <v>56</v>
      </c>
      <c r="J188" s="6">
        <f t="shared" si="15"/>
        <v>1</v>
      </c>
      <c r="K188" s="6">
        <v>200</v>
      </c>
      <c r="L188" s="9">
        <v>1</v>
      </c>
      <c r="M188" s="9">
        <v>1</v>
      </c>
      <c r="N188" s="9">
        <v>1</v>
      </c>
      <c r="O188" s="9">
        <v>3</v>
      </c>
      <c r="P188" s="9">
        <v>3</v>
      </c>
      <c r="Q188" s="9">
        <v>2</v>
      </c>
      <c r="R188" s="9">
        <v>1</v>
      </c>
      <c r="S188" s="9">
        <v>4</v>
      </c>
      <c r="T188" s="9">
        <v>1</v>
      </c>
      <c r="U188" s="9">
        <v>1</v>
      </c>
      <c r="V188">
        <f t="shared" si="16"/>
        <v>0</v>
      </c>
      <c r="W188">
        <f t="shared" si="19"/>
        <v>0</v>
      </c>
      <c r="X188">
        <f t="shared" si="17"/>
        <v>1</v>
      </c>
      <c r="Y188">
        <f t="shared" si="18"/>
        <v>1</v>
      </c>
      <c r="Z188">
        <f t="shared" si="20"/>
        <v>0</v>
      </c>
    </row>
    <row r="189" spans="1:26" ht="13.5">
      <c r="A189" s="5">
        <v>188</v>
      </c>
      <c r="B189" s="6">
        <v>1</v>
      </c>
      <c r="C189" s="6">
        <v>57</v>
      </c>
      <c r="D189" s="6">
        <v>160.4</v>
      </c>
      <c r="E189" s="6">
        <v>65</v>
      </c>
      <c r="F189" s="6">
        <v>66</v>
      </c>
      <c r="G189" s="7">
        <f t="shared" si="14"/>
        <v>25.3</v>
      </c>
      <c r="H189" s="6">
        <v>113</v>
      </c>
      <c r="I189" s="6">
        <v>68</v>
      </c>
      <c r="J189" s="6">
        <f t="shared" si="15"/>
        <v>1</v>
      </c>
      <c r="K189" s="6">
        <v>226</v>
      </c>
      <c r="L189" s="9">
        <v>2</v>
      </c>
      <c r="M189" s="9">
        <v>1</v>
      </c>
      <c r="N189" s="9">
        <v>2</v>
      </c>
      <c r="O189" s="9">
        <v>3</v>
      </c>
      <c r="P189" s="9">
        <v>2</v>
      </c>
      <c r="Q189" s="9">
        <v>4</v>
      </c>
      <c r="R189" s="9">
        <v>3</v>
      </c>
      <c r="S189" s="9">
        <v>4</v>
      </c>
      <c r="T189" s="9">
        <v>1</v>
      </c>
      <c r="U189" s="9">
        <v>2</v>
      </c>
      <c r="V189">
        <f t="shared" si="16"/>
        <v>0</v>
      </c>
      <c r="W189">
        <f t="shared" si="19"/>
        <v>0</v>
      </c>
      <c r="X189">
        <f t="shared" si="17"/>
        <v>0</v>
      </c>
      <c r="Y189">
        <f t="shared" si="18"/>
        <v>0</v>
      </c>
      <c r="Z189">
        <f t="shared" si="20"/>
        <v>0</v>
      </c>
    </row>
    <row r="190" spans="1:26" ht="13.5">
      <c r="A190" s="5">
        <v>189</v>
      </c>
      <c r="B190" s="6">
        <v>2</v>
      </c>
      <c r="C190" s="6">
        <v>69</v>
      </c>
      <c r="D190" s="6">
        <v>179</v>
      </c>
      <c r="E190" s="6">
        <v>67.2</v>
      </c>
      <c r="F190" s="6"/>
      <c r="G190" s="7">
        <f t="shared" si="14"/>
        <v>21</v>
      </c>
      <c r="H190" s="6">
        <v>129</v>
      </c>
      <c r="I190" s="6">
        <v>78</v>
      </c>
      <c r="J190" s="6">
        <f t="shared" si="15"/>
        <v>1</v>
      </c>
      <c r="K190" s="6">
        <v>125</v>
      </c>
      <c r="L190" s="9">
        <v>1</v>
      </c>
      <c r="M190" s="9">
        <v>2</v>
      </c>
      <c r="N190" s="9">
        <v>1</v>
      </c>
      <c r="O190" s="9">
        <v>2</v>
      </c>
      <c r="P190" s="9">
        <v>3</v>
      </c>
      <c r="Q190" s="9">
        <v>1</v>
      </c>
      <c r="R190" s="9">
        <v>2</v>
      </c>
      <c r="S190" s="9">
        <v>1</v>
      </c>
      <c r="T190" s="9">
        <v>1</v>
      </c>
      <c r="U190" s="9">
        <v>1</v>
      </c>
      <c r="V190">
        <f t="shared" si="16"/>
        <v>0</v>
      </c>
      <c r="W190">
        <f t="shared" si="19"/>
        <v>0</v>
      </c>
      <c r="X190">
        <f t="shared" si="17"/>
        <v>1</v>
      </c>
      <c r="Y190">
        <f t="shared" si="18"/>
        <v>1</v>
      </c>
      <c r="Z190">
        <f t="shared" si="20"/>
        <v>0</v>
      </c>
    </row>
    <row r="191" spans="1:26" ht="13.5">
      <c r="A191" s="5">
        <v>190</v>
      </c>
      <c r="B191" s="6">
        <v>2</v>
      </c>
      <c r="C191" s="6">
        <v>49</v>
      </c>
      <c r="D191" s="6">
        <v>153.4</v>
      </c>
      <c r="E191" s="6">
        <v>49.4</v>
      </c>
      <c r="F191" s="6"/>
      <c r="G191" s="7">
        <f t="shared" si="14"/>
        <v>21</v>
      </c>
      <c r="H191" s="6">
        <v>103</v>
      </c>
      <c r="I191" s="6">
        <v>67</v>
      </c>
      <c r="J191" s="6">
        <f t="shared" si="15"/>
        <v>1</v>
      </c>
      <c r="K191" s="6">
        <v>182</v>
      </c>
      <c r="L191" s="9">
        <v>1</v>
      </c>
      <c r="M191" s="9">
        <v>1</v>
      </c>
      <c r="N191" s="9">
        <v>1</v>
      </c>
      <c r="O191" s="9">
        <v>3</v>
      </c>
      <c r="P191" s="9">
        <v>3</v>
      </c>
      <c r="Q191" s="9">
        <v>5</v>
      </c>
      <c r="R191" s="9">
        <v>5</v>
      </c>
      <c r="S191" s="9">
        <v>3</v>
      </c>
      <c r="T191" s="9">
        <v>3</v>
      </c>
      <c r="U191" s="9">
        <v>1</v>
      </c>
      <c r="V191">
        <f t="shared" si="16"/>
        <v>0</v>
      </c>
      <c r="W191">
        <f t="shared" si="19"/>
        <v>0</v>
      </c>
      <c r="X191">
        <f t="shared" si="17"/>
        <v>0</v>
      </c>
      <c r="Y191">
        <f t="shared" si="18"/>
        <v>0</v>
      </c>
      <c r="Z191">
        <f t="shared" si="20"/>
        <v>0</v>
      </c>
    </row>
    <row r="192" spans="1:26" ht="13.5">
      <c r="A192" s="5">
        <v>191</v>
      </c>
      <c r="B192" s="6">
        <v>2</v>
      </c>
      <c r="C192" s="6">
        <v>60</v>
      </c>
      <c r="D192" s="6">
        <v>147.6</v>
      </c>
      <c r="E192" s="6">
        <v>45.8</v>
      </c>
      <c r="F192" s="6"/>
      <c r="G192" s="7">
        <f t="shared" si="14"/>
        <v>21</v>
      </c>
      <c r="H192" s="6">
        <v>116</v>
      </c>
      <c r="I192" s="6">
        <v>64</v>
      </c>
      <c r="J192" s="6">
        <f t="shared" si="15"/>
        <v>1</v>
      </c>
      <c r="K192" s="6">
        <v>211</v>
      </c>
      <c r="L192" s="9">
        <v>1</v>
      </c>
      <c r="M192" s="9">
        <v>1</v>
      </c>
      <c r="N192" s="9">
        <v>3</v>
      </c>
      <c r="O192" s="9">
        <v>5</v>
      </c>
      <c r="P192" s="9">
        <v>4</v>
      </c>
      <c r="Q192" s="9">
        <v>5</v>
      </c>
      <c r="R192" s="9">
        <v>5</v>
      </c>
      <c r="S192" s="9">
        <v>4</v>
      </c>
      <c r="T192" s="9">
        <v>1</v>
      </c>
      <c r="U192" s="9">
        <v>1</v>
      </c>
      <c r="V192">
        <f t="shared" si="16"/>
        <v>0</v>
      </c>
      <c r="W192">
        <f t="shared" si="19"/>
        <v>0</v>
      </c>
      <c r="X192">
        <f t="shared" si="17"/>
        <v>0</v>
      </c>
      <c r="Y192">
        <f t="shared" si="18"/>
        <v>0</v>
      </c>
      <c r="Z192">
        <f t="shared" si="20"/>
        <v>0</v>
      </c>
    </row>
    <row r="193" spans="1:26" ht="13.5">
      <c r="A193" s="5">
        <v>192</v>
      </c>
      <c r="B193" s="6">
        <v>1</v>
      </c>
      <c r="C193" s="6">
        <v>26</v>
      </c>
      <c r="D193" s="6">
        <v>150</v>
      </c>
      <c r="E193" s="6">
        <v>57</v>
      </c>
      <c r="F193" s="6">
        <v>52</v>
      </c>
      <c r="G193" s="7">
        <f t="shared" si="14"/>
        <v>25.3</v>
      </c>
      <c r="H193" s="6">
        <v>126</v>
      </c>
      <c r="I193" s="6">
        <v>80</v>
      </c>
      <c r="J193" s="6">
        <f t="shared" si="15"/>
        <v>1</v>
      </c>
      <c r="K193" s="6">
        <v>186</v>
      </c>
      <c r="L193" s="9">
        <v>1</v>
      </c>
      <c r="M193" s="9">
        <v>1</v>
      </c>
      <c r="N193" s="9">
        <v>1</v>
      </c>
      <c r="O193" s="9">
        <v>1</v>
      </c>
      <c r="P193" s="9">
        <v>4</v>
      </c>
      <c r="Q193" s="9">
        <v>5</v>
      </c>
      <c r="R193" s="9">
        <v>5</v>
      </c>
      <c r="S193" s="9">
        <v>4</v>
      </c>
      <c r="T193" s="9">
        <v>3</v>
      </c>
      <c r="U193" s="9">
        <v>1</v>
      </c>
      <c r="V193">
        <f t="shared" si="16"/>
        <v>0</v>
      </c>
      <c r="W193">
        <f t="shared" si="19"/>
        <v>0</v>
      </c>
      <c r="X193">
        <f t="shared" si="17"/>
        <v>0</v>
      </c>
      <c r="Y193">
        <f t="shared" si="18"/>
        <v>0</v>
      </c>
      <c r="Z193">
        <f t="shared" si="20"/>
        <v>0</v>
      </c>
    </row>
    <row r="194" spans="1:26" ht="13.5">
      <c r="A194" s="5">
        <v>193</v>
      </c>
      <c r="B194" s="6">
        <v>2</v>
      </c>
      <c r="C194" s="6">
        <v>40</v>
      </c>
      <c r="D194" s="6">
        <v>157.6</v>
      </c>
      <c r="E194" s="6">
        <v>51.8</v>
      </c>
      <c r="F194" s="6"/>
      <c r="G194" s="7">
        <f aca="true" t="shared" si="21" ref="G194:G257">ROUND(E194/((D194*0.01)^2),1)</f>
        <v>20.9</v>
      </c>
      <c r="H194" s="6">
        <v>146</v>
      </c>
      <c r="I194" s="6">
        <v>70</v>
      </c>
      <c r="J194" s="6">
        <f aca="true" t="shared" si="22" ref="J194:J257">IF(AND(H194&lt;140,I194&lt;90),1,IF(AND(H194&lt;160,I194&lt;95),2,3))</f>
        <v>2</v>
      </c>
      <c r="K194" s="6">
        <v>244</v>
      </c>
      <c r="L194" s="9">
        <v>1</v>
      </c>
      <c r="M194" s="9">
        <v>2</v>
      </c>
      <c r="N194" s="9">
        <v>2</v>
      </c>
      <c r="O194" s="9">
        <v>1</v>
      </c>
      <c r="P194" s="9">
        <v>4</v>
      </c>
      <c r="Q194" s="9">
        <v>5</v>
      </c>
      <c r="R194" s="9">
        <v>2</v>
      </c>
      <c r="S194" s="9">
        <v>4</v>
      </c>
      <c r="T194" s="9">
        <v>1</v>
      </c>
      <c r="U194" s="9">
        <v>2</v>
      </c>
      <c r="V194">
        <f aca="true" t="shared" si="23" ref="V194:V257">IF(J194&gt;1,1,0)</f>
        <v>1</v>
      </c>
      <c r="W194">
        <f t="shared" si="19"/>
        <v>1</v>
      </c>
      <c r="X194">
        <f aca="true" t="shared" si="24" ref="X194:X257">IF(Q194&lt;4,1,0)</f>
        <v>0</v>
      </c>
      <c r="Y194">
        <f aca="true" t="shared" si="25" ref="Y194:Y257">V194+W194+X194</f>
        <v>2</v>
      </c>
      <c r="Z194">
        <f t="shared" si="20"/>
        <v>0</v>
      </c>
    </row>
    <row r="195" spans="1:26" ht="13.5">
      <c r="A195" s="5">
        <v>194</v>
      </c>
      <c r="B195" s="6">
        <v>2</v>
      </c>
      <c r="C195" s="6">
        <v>27</v>
      </c>
      <c r="D195" s="6">
        <v>162.4</v>
      </c>
      <c r="E195" s="6">
        <v>54.8</v>
      </c>
      <c r="F195" s="6"/>
      <c r="G195" s="7">
        <f t="shared" si="21"/>
        <v>20.8</v>
      </c>
      <c r="H195" s="6">
        <v>133</v>
      </c>
      <c r="I195" s="6">
        <v>84</v>
      </c>
      <c r="J195" s="6">
        <f t="shared" si="22"/>
        <v>1</v>
      </c>
      <c r="K195" s="6">
        <v>216</v>
      </c>
      <c r="L195" s="9">
        <v>1</v>
      </c>
      <c r="M195" s="9">
        <v>2</v>
      </c>
      <c r="N195" s="9">
        <v>2</v>
      </c>
      <c r="O195" s="9">
        <v>1</v>
      </c>
      <c r="P195" s="9">
        <v>2</v>
      </c>
      <c r="Q195" s="9">
        <v>5</v>
      </c>
      <c r="R195" s="9">
        <v>5</v>
      </c>
      <c r="S195" s="9">
        <v>1</v>
      </c>
      <c r="T195" s="9">
        <v>1</v>
      </c>
      <c r="U195" s="9">
        <v>2</v>
      </c>
      <c r="V195">
        <f t="shared" si="23"/>
        <v>0</v>
      </c>
      <c r="W195">
        <f aca="true" t="shared" si="26" ref="W195:W258">IF(K195&gt;=230,1,0)</f>
        <v>0</v>
      </c>
      <c r="X195">
        <f t="shared" si="24"/>
        <v>0</v>
      </c>
      <c r="Y195">
        <f t="shared" si="25"/>
        <v>0</v>
      </c>
      <c r="Z195">
        <f aca="true" t="shared" si="27" ref="Z195:Z258">IF(AND(G195&gt;=25,Y195&gt;=2),1,0)</f>
        <v>0</v>
      </c>
    </row>
    <row r="196" spans="1:26" ht="13.5">
      <c r="A196" s="5">
        <v>195</v>
      </c>
      <c r="B196" s="6">
        <v>2</v>
      </c>
      <c r="C196" s="6">
        <v>43</v>
      </c>
      <c r="D196" s="6">
        <v>148.1</v>
      </c>
      <c r="E196" s="6">
        <v>45.6</v>
      </c>
      <c r="F196" s="6"/>
      <c r="G196" s="7">
        <f t="shared" si="21"/>
        <v>20.8</v>
      </c>
      <c r="H196" s="6">
        <v>127</v>
      </c>
      <c r="I196" s="6">
        <v>68</v>
      </c>
      <c r="J196" s="6">
        <f t="shared" si="22"/>
        <v>1</v>
      </c>
      <c r="K196" s="6">
        <v>211</v>
      </c>
      <c r="L196" s="9">
        <v>1</v>
      </c>
      <c r="M196" s="9">
        <v>1</v>
      </c>
      <c r="N196" s="9">
        <v>3</v>
      </c>
      <c r="O196" s="9">
        <v>4</v>
      </c>
      <c r="P196" s="9">
        <v>3</v>
      </c>
      <c r="Q196" s="9">
        <v>5</v>
      </c>
      <c r="R196" s="9">
        <v>5</v>
      </c>
      <c r="S196" s="9">
        <v>1</v>
      </c>
      <c r="T196" s="9">
        <v>1</v>
      </c>
      <c r="U196" s="9">
        <v>1</v>
      </c>
      <c r="V196">
        <f t="shared" si="23"/>
        <v>0</v>
      </c>
      <c r="W196">
        <f t="shared" si="26"/>
        <v>0</v>
      </c>
      <c r="X196">
        <f t="shared" si="24"/>
        <v>0</v>
      </c>
      <c r="Y196">
        <f t="shared" si="25"/>
        <v>0</v>
      </c>
      <c r="Z196">
        <f t="shared" si="27"/>
        <v>0</v>
      </c>
    </row>
    <row r="197" spans="1:26" ht="13.5">
      <c r="A197" s="5">
        <v>196</v>
      </c>
      <c r="B197" s="6">
        <v>2</v>
      </c>
      <c r="C197" s="6">
        <v>38</v>
      </c>
      <c r="D197" s="6">
        <v>155.8</v>
      </c>
      <c r="E197" s="6">
        <v>50.5</v>
      </c>
      <c r="F197" s="6"/>
      <c r="G197" s="7">
        <f t="shared" si="21"/>
        <v>20.8</v>
      </c>
      <c r="H197" s="6">
        <v>136</v>
      </c>
      <c r="I197" s="6">
        <v>79</v>
      </c>
      <c r="J197" s="6">
        <f t="shared" si="22"/>
        <v>1</v>
      </c>
      <c r="K197" s="6">
        <v>228</v>
      </c>
      <c r="L197" s="9">
        <v>1</v>
      </c>
      <c r="M197" s="9">
        <v>2</v>
      </c>
      <c r="N197" s="9">
        <v>1</v>
      </c>
      <c r="O197" s="9">
        <v>1</v>
      </c>
      <c r="P197" s="9">
        <v>3</v>
      </c>
      <c r="Q197" s="9">
        <v>5</v>
      </c>
      <c r="R197" s="9">
        <v>3</v>
      </c>
      <c r="S197" s="9">
        <v>4</v>
      </c>
      <c r="T197" s="9">
        <v>1</v>
      </c>
      <c r="U197" s="9">
        <v>1</v>
      </c>
      <c r="V197">
        <f t="shared" si="23"/>
        <v>0</v>
      </c>
      <c r="W197">
        <f t="shared" si="26"/>
        <v>0</v>
      </c>
      <c r="X197">
        <f t="shared" si="24"/>
        <v>0</v>
      </c>
      <c r="Y197">
        <f t="shared" si="25"/>
        <v>0</v>
      </c>
      <c r="Z197">
        <f t="shared" si="27"/>
        <v>0</v>
      </c>
    </row>
    <row r="198" spans="1:26" ht="13.5">
      <c r="A198" s="5">
        <v>197</v>
      </c>
      <c r="B198" s="6">
        <v>2</v>
      </c>
      <c r="C198" s="6">
        <v>28</v>
      </c>
      <c r="D198" s="6">
        <v>157.5</v>
      </c>
      <c r="E198" s="6">
        <v>51.5</v>
      </c>
      <c r="F198" s="6"/>
      <c r="G198" s="7">
        <f t="shared" si="21"/>
        <v>20.8</v>
      </c>
      <c r="H198" s="6">
        <v>121</v>
      </c>
      <c r="I198" s="6">
        <v>61</v>
      </c>
      <c r="J198" s="6">
        <f t="shared" si="22"/>
        <v>1</v>
      </c>
      <c r="K198" s="6">
        <v>208</v>
      </c>
      <c r="L198" s="9">
        <v>1</v>
      </c>
      <c r="M198" s="9">
        <v>1</v>
      </c>
      <c r="N198" s="9">
        <v>1</v>
      </c>
      <c r="O198" s="9">
        <v>3</v>
      </c>
      <c r="P198" s="9">
        <v>3</v>
      </c>
      <c r="Q198" s="9">
        <v>5</v>
      </c>
      <c r="R198" s="9">
        <v>3</v>
      </c>
      <c r="S198" s="9">
        <v>3</v>
      </c>
      <c r="T198" s="9">
        <v>1</v>
      </c>
      <c r="U198" s="9">
        <v>2</v>
      </c>
      <c r="V198">
        <f t="shared" si="23"/>
        <v>0</v>
      </c>
      <c r="W198">
        <f t="shared" si="26"/>
        <v>0</v>
      </c>
      <c r="X198">
        <f t="shared" si="24"/>
        <v>0</v>
      </c>
      <c r="Y198">
        <f t="shared" si="25"/>
        <v>0</v>
      </c>
      <c r="Z198">
        <f t="shared" si="27"/>
        <v>0</v>
      </c>
    </row>
    <row r="199" spans="1:26" ht="13.5">
      <c r="A199" s="5">
        <v>198</v>
      </c>
      <c r="B199" s="6">
        <v>2</v>
      </c>
      <c r="C199" s="6">
        <v>32</v>
      </c>
      <c r="D199" s="6">
        <v>159.9</v>
      </c>
      <c r="E199" s="6">
        <v>53.3</v>
      </c>
      <c r="F199" s="6"/>
      <c r="G199" s="7">
        <f t="shared" si="21"/>
        <v>20.8</v>
      </c>
      <c r="H199" s="6">
        <v>127</v>
      </c>
      <c r="I199" s="6">
        <v>80</v>
      </c>
      <c r="J199" s="6">
        <f t="shared" si="22"/>
        <v>1</v>
      </c>
      <c r="K199" s="6">
        <v>212</v>
      </c>
      <c r="L199" s="9">
        <v>1</v>
      </c>
      <c r="M199" s="9">
        <v>1</v>
      </c>
      <c r="N199" s="9">
        <v>1</v>
      </c>
      <c r="O199" s="9">
        <v>3</v>
      </c>
      <c r="P199" s="9">
        <v>3</v>
      </c>
      <c r="Q199" s="9">
        <v>5</v>
      </c>
      <c r="R199" s="9">
        <v>5</v>
      </c>
      <c r="S199" s="9">
        <v>4</v>
      </c>
      <c r="T199" s="9">
        <v>1</v>
      </c>
      <c r="U199" s="9">
        <v>1</v>
      </c>
      <c r="V199">
        <f t="shared" si="23"/>
        <v>0</v>
      </c>
      <c r="W199">
        <f t="shared" si="26"/>
        <v>0</v>
      </c>
      <c r="X199">
        <f t="shared" si="24"/>
        <v>0</v>
      </c>
      <c r="Y199">
        <f t="shared" si="25"/>
        <v>0</v>
      </c>
      <c r="Z199">
        <f t="shared" si="27"/>
        <v>0</v>
      </c>
    </row>
    <row r="200" spans="1:26" ht="13.5">
      <c r="A200" s="5">
        <v>199</v>
      </c>
      <c r="B200" s="6">
        <v>2</v>
      </c>
      <c r="C200" s="6">
        <v>59</v>
      </c>
      <c r="D200" s="6">
        <v>147.4</v>
      </c>
      <c r="E200" s="6">
        <v>45.2</v>
      </c>
      <c r="F200" s="6"/>
      <c r="G200" s="7">
        <f t="shared" si="21"/>
        <v>20.8</v>
      </c>
      <c r="H200" s="6">
        <v>106</v>
      </c>
      <c r="I200" s="6">
        <v>68</v>
      </c>
      <c r="J200" s="6">
        <f t="shared" si="22"/>
        <v>1</v>
      </c>
      <c r="K200" s="6">
        <v>247</v>
      </c>
      <c r="L200" s="9">
        <v>1</v>
      </c>
      <c r="M200" s="9">
        <v>1</v>
      </c>
      <c r="N200" s="9">
        <v>1</v>
      </c>
      <c r="O200" s="9">
        <v>3</v>
      </c>
      <c r="P200" s="9">
        <v>3</v>
      </c>
      <c r="Q200" s="9">
        <v>5</v>
      </c>
      <c r="R200" s="9">
        <v>5</v>
      </c>
      <c r="S200" s="9">
        <v>4</v>
      </c>
      <c r="T200" s="9">
        <v>2</v>
      </c>
      <c r="U200" s="9">
        <v>1</v>
      </c>
      <c r="V200">
        <f t="shared" si="23"/>
        <v>0</v>
      </c>
      <c r="W200">
        <f t="shared" si="26"/>
        <v>1</v>
      </c>
      <c r="X200">
        <f t="shared" si="24"/>
        <v>0</v>
      </c>
      <c r="Y200">
        <f t="shared" si="25"/>
        <v>1</v>
      </c>
      <c r="Z200">
        <f t="shared" si="27"/>
        <v>0</v>
      </c>
    </row>
    <row r="201" spans="1:26" ht="13.5">
      <c r="A201" s="5">
        <v>200</v>
      </c>
      <c r="B201" s="6">
        <v>2</v>
      </c>
      <c r="C201" s="6">
        <v>67</v>
      </c>
      <c r="D201" s="6">
        <v>169.8</v>
      </c>
      <c r="E201" s="6">
        <v>59.8</v>
      </c>
      <c r="F201" s="6"/>
      <c r="G201" s="7">
        <f t="shared" si="21"/>
        <v>20.7</v>
      </c>
      <c r="H201" s="6">
        <v>123</v>
      </c>
      <c r="I201" s="6">
        <v>88</v>
      </c>
      <c r="J201" s="6">
        <f t="shared" si="22"/>
        <v>1</v>
      </c>
      <c r="K201" s="6">
        <v>196</v>
      </c>
      <c r="L201" s="9">
        <v>1</v>
      </c>
      <c r="M201" s="9">
        <v>2</v>
      </c>
      <c r="N201" s="9">
        <v>2</v>
      </c>
      <c r="O201" s="9">
        <v>2</v>
      </c>
      <c r="P201" s="9">
        <v>3</v>
      </c>
      <c r="Q201" s="9">
        <v>4</v>
      </c>
      <c r="R201" s="9">
        <v>3</v>
      </c>
      <c r="S201" s="9">
        <v>4</v>
      </c>
      <c r="T201" s="9">
        <v>2</v>
      </c>
      <c r="U201" s="9">
        <v>3</v>
      </c>
      <c r="V201">
        <f t="shared" si="23"/>
        <v>0</v>
      </c>
      <c r="W201">
        <f t="shared" si="26"/>
        <v>0</v>
      </c>
      <c r="X201">
        <f t="shared" si="24"/>
        <v>0</v>
      </c>
      <c r="Y201">
        <f t="shared" si="25"/>
        <v>0</v>
      </c>
      <c r="Z201">
        <f t="shared" si="27"/>
        <v>0</v>
      </c>
    </row>
    <row r="202" spans="1:26" ht="13.5">
      <c r="A202" s="5">
        <v>201</v>
      </c>
      <c r="B202" s="6">
        <v>2</v>
      </c>
      <c r="C202" s="6">
        <v>27</v>
      </c>
      <c r="D202" s="6">
        <v>148</v>
      </c>
      <c r="E202" s="6">
        <v>45.3</v>
      </c>
      <c r="F202" s="6"/>
      <c r="G202" s="7">
        <f t="shared" si="21"/>
        <v>20.7</v>
      </c>
      <c r="H202" s="6">
        <v>132</v>
      </c>
      <c r="I202" s="6">
        <v>71</v>
      </c>
      <c r="J202" s="6">
        <f t="shared" si="22"/>
        <v>1</v>
      </c>
      <c r="K202" s="6">
        <v>224</v>
      </c>
      <c r="L202" s="9">
        <v>1</v>
      </c>
      <c r="M202" s="9">
        <v>2</v>
      </c>
      <c r="N202" s="9">
        <v>1</v>
      </c>
      <c r="O202" s="9">
        <v>1</v>
      </c>
      <c r="P202" s="9">
        <v>1</v>
      </c>
      <c r="Q202" s="9">
        <v>3</v>
      </c>
      <c r="R202" s="9">
        <v>5</v>
      </c>
      <c r="S202" s="9">
        <v>1</v>
      </c>
      <c r="T202" s="9">
        <v>2</v>
      </c>
      <c r="U202" s="9">
        <v>4</v>
      </c>
      <c r="V202">
        <f t="shared" si="23"/>
        <v>0</v>
      </c>
      <c r="W202">
        <f t="shared" si="26"/>
        <v>0</v>
      </c>
      <c r="X202">
        <f t="shared" si="24"/>
        <v>1</v>
      </c>
      <c r="Y202">
        <f t="shared" si="25"/>
        <v>1</v>
      </c>
      <c r="Z202">
        <f t="shared" si="27"/>
        <v>0</v>
      </c>
    </row>
    <row r="203" spans="1:26" ht="13.5">
      <c r="A203" s="5">
        <v>202</v>
      </c>
      <c r="B203" s="6">
        <v>2</v>
      </c>
      <c r="C203" s="6">
        <v>49</v>
      </c>
      <c r="D203" s="6">
        <v>152.4</v>
      </c>
      <c r="E203" s="6">
        <v>48</v>
      </c>
      <c r="F203" s="6"/>
      <c r="G203" s="7">
        <f t="shared" si="21"/>
        <v>20.7</v>
      </c>
      <c r="H203" s="6">
        <v>159</v>
      </c>
      <c r="I203" s="6">
        <v>95</v>
      </c>
      <c r="J203" s="6">
        <f t="shared" si="22"/>
        <v>3</v>
      </c>
      <c r="K203" s="6">
        <v>206</v>
      </c>
      <c r="L203" s="9">
        <v>1</v>
      </c>
      <c r="M203" s="9">
        <v>1</v>
      </c>
      <c r="N203" s="9">
        <v>1</v>
      </c>
      <c r="O203" s="9">
        <v>3</v>
      </c>
      <c r="P203" s="9">
        <v>3</v>
      </c>
      <c r="Q203" s="9">
        <v>2</v>
      </c>
      <c r="R203" s="9">
        <v>5</v>
      </c>
      <c r="S203" s="9">
        <v>4</v>
      </c>
      <c r="T203" s="9">
        <v>2</v>
      </c>
      <c r="U203" s="9">
        <v>4</v>
      </c>
      <c r="V203">
        <f t="shared" si="23"/>
        <v>1</v>
      </c>
      <c r="W203">
        <f t="shared" si="26"/>
        <v>0</v>
      </c>
      <c r="X203">
        <f t="shared" si="24"/>
        <v>1</v>
      </c>
      <c r="Y203">
        <f t="shared" si="25"/>
        <v>2</v>
      </c>
      <c r="Z203">
        <f t="shared" si="27"/>
        <v>0</v>
      </c>
    </row>
    <row r="204" spans="1:26" ht="13.5">
      <c r="A204" s="5">
        <v>203</v>
      </c>
      <c r="B204" s="6">
        <v>2</v>
      </c>
      <c r="C204" s="6">
        <v>47</v>
      </c>
      <c r="D204" s="6">
        <v>144.9</v>
      </c>
      <c r="E204" s="6">
        <v>43.4</v>
      </c>
      <c r="F204" s="6"/>
      <c r="G204" s="7">
        <f t="shared" si="21"/>
        <v>20.7</v>
      </c>
      <c r="H204" s="6">
        <v>111</v>
      </c>
      <c r="I204" s="6">
        <v>69</v>
      </c>
      <c r="J204" s="6">
        <f t="shared" si="22"/>
        <v>1</v>
      </c>
      <c r="K204" s="6">
        <v>253</v>
      </c>
      <c r="L204" s="9">
        <v>1</v>
      </c>
      <c r="M204" s="9">
        <v>2</v>
      </c>
      <c r="N204" s="9">
        <v>3</v>
      </c>
      <c r="O204" s="9">
        <v>2</v>
      </c>
      <c r="P204" s="9">
        <v>3</v>
      </c>
      <c r="Q204" s="9">
        <v>5</v>
      </c>
      <c r="R204" s="9">
        <v>5</v>
      </c>
      <c r="S204" s="9">
        <v>4</v>
      </c>
      <c r="T204" s="9">
        <v>1</v>
      </c>
      <c r="U204" s="9">
        <v>1</v>
      </c>
      <c r="V204">
        <f t="shared" si="23"/>
        <v>0</v>
      </c>
      <c r="W204">
        <f t="shared" si="26"/>
        <v>1</v>
      </c>
      <c r="X204">
        <f t="shared" si="24"/>
        <v>0</v>
      </c>
      <c r="Y204">
        <f t="shared" si="25"/>
        <v>1</v>
      </c>
      <c r="Z204">
        <f t="shared" si="27"/>
        <v>0</v>
      </c>
    </row>
    <row r="205" spans="1:26" ht="13.5">
      <c r="A205" s="5">
        <v>204</v>
      </c>
      <c r="B205" s="6">
        <v>2</v>
      </c>
      <c r="C205" s="6">
        <v>44</v>
      </c>
      <c r="D205" s="6">
        <v>149.5</v>
      </c>
      <c r="E205" s="6">
        <v>46.2</v>
      </c>
      <c r="F205" s="6"/>
      <c r="G205" s="7">
        <f t="shared" si="21"/>
        <v>20.7</v>
      </c>
      <c r="H205" s="6">
        <v>105</v>
      </c>
      <c r="I205" s="6">
        <v>63</v>
      </c>
      <c r="J205" s="6">
        <f t="shared" si="22"/>
        <v>1</v>
      </c>
      <c r="K205" s="6">
        <v>200</v>
      </c>
      <c r="L205" s="9">
        <v>1</v>
      </c>
      <c r="M205" s="9">
        <v>2</v>
      </c>
      <c r="N205" s="9">
        <v>2</v>
      </c>
      <c r="O205" s="9">
        <v>3</v>
      </c>
      <c r="P205" s="9">
        <v>4</v>
      </c>
      <c r="Q205" s="9">
        <v>5</v>
      </c>
      <c r="R205" s="9">
        <v>5</v>
      </c>
      <c r="S205" s="9">
        <v>4</v>
      </c>
      <c r="T205" s="9">
        <v>1</v>
      </c>
      <c r="U205" s="9">
        <v>1</v>
      </c>
      <c r="V205">
        <f t="shared" si="23"/>
        <v>0</v>
      </c>
      <c r="W205">
        <f t="shared" si="26"/>
        <v>0</v>
      </c>
      <c r="X205">
        <f t="shared" si="24"/>
        <v>0</v>
      </c>
      <c r="Y205">
        <f t="shared" si="25"/>
        <v>0</v>
      </c>
      <c r="Z205">
        <f t="shared" si="27"/>
        <v>0</v>
      </c>
    </row>
    <row r="206" spans="1:26" ht="13.5">
      <c r="A206" s="5">
        <v>205</v>
      </c>
      <c r="B206" s="6">
        <v>2</v>
      </c>
      <c r="C206" s="6">
        <v>66</v>
      </c>
      <c r="D206" s="6">
        <v>154.4</v>
      </c>
      <c r="E206" s="6">
        <v>49.4</v>
      </c>
      <c r="F206" s="6"/>
      <c r="G206" s="7">
        <f t="shared" si="21"/>
        <v>20.7</v>
      </c>
      <c r="H206" s="6">
        <v>88</v>
      </c>
      <c r="I206" s="6">
        <v>53</v>
      </c>
      <c r="J206" s="6">
        <f t="shared" si="22"/>
        <v>1</v>
      </c>
      <c r="K206" s="6">
        <v>152</v>
      </c>
      <c r="L206" s="9">
        <v>1</v>
      </c>
      <c r="M206" s="9">
        <v>1</v>
      </c>
      <c r="N206" s="9">
        <v>1</v>
      </c>
      <c r="O206" s="9">
        <v>3</v>
      </c>
      <c r="P206" s="9">
        <v>3</v>
      </c>
      <c r="Q206" s="9">
        <v>5</v>
      </c>
      <c r="R206" s="9">
        <v>5</v>
      </c>
      <c r="S206" s="9">
        <v>4</v>
      </c>
      <c r="T206" s="9">
        <v>1</v>
      </c>
      <c r="U206" s="9">
        <v>1</v>
      </c>
      <c r="V206">
        <f t="shared" si="23"/>
        <v>0</v>
      </c>
      <c r="W206">
        <f t="shared" si="26"/>
        <v>0</v>
      </c>
      <c r="X206">
        <f t="shared" si="24"/>
        <v>0</v>
      </c>
      <c r="Y206">
        <f t="shared" si="25"/>
        <v>0</v>
      </c>
      <c r="Z206">
        <f t="shared" si="27"/>
        <v>0</v>
      </c>
    </row>
    <row r="207" spans="1:26" ht="13.5">
      <c r="A207" s="5">
        <v>206</v>
      </c>
      <c r="B207" s="6">
        <v>2</v>
      </c>
      <c r="C207" s="6">
        <v>55</v>
      </c>
      <c r="D207" s="6">
        <v>159.4</v>
      </c>
      <c r="E207" s="6">
        <v>52.4</v>
      </c>
      <c r="F207" s="6"/>
      <c r="G207" s="7">
        <f t="shared" si="21"/>
        <v>20.6</v>
      </c>
      <c r="H207" s="6">
        <v>112</v>
      </c>
      <c r="I207" s="6">
        <v>77</v>
      </c>
      <c r="J207" s="6">
        <f t="shared" si="22"/>
        <v>1</v>
      </c>
      <c r="K207" s="6">
        <v>253</v>
      </c>
      <c r="L207" s="9">
        <v>1</v>
      </c>
      <c r="M207" s="9">
        <v>1</v>
      </c>
      <c r="N207" s="9">
        <v>1</v>
      </c>
      <c r="O207" s="9">
        <v>3</v>
      </c>
      <c r="P207" s="9">
        <v>2</v>
      </c>
      <c r="Q207" s="9">
        <v>5</v>
      </c>
      <c r="R207" s="9">
        <v>3</v>
      </c>
      <c r="S207" s="9">
        <v>3</v>
      </c>
      <c r="T207" s="9">
        <v>1</v>
      </c>
      <c r="U207" s="9">
        <v>1</v>
      </c>
      <c r="V207">
        <f t="shared" si="23"/>
        <v>0</v>
      </c>
      <c r="W207">
        <f t="shared" si="26"/>
        <v>1</v>
      </c>
      <c r="X207">
        <f t="shared" si="24"/>
        <v>0</v>
      </c>
      <c r="Y207">
        <f t="shared" si="25"/>
        <v>1</v>
      </c>
      <c r="Z207">
        <f t="shared" si="27"/>
        <v>0</v>
      </c>
    </row>
    <row r="208" spans="1:26" ht="13.5">
      <c r="A208" s="5">
        <v>207</v>
      </c>
      <c r="B208" s="6">
        <v>1</v>
      </c>
      <c r="C208" s="6">
        <v>60</v>
      </c>
      <c r="D208" s="6">
        <v>170</v>
      </c>
      <c r="E208" s="6">
        <v>72.8</v>
      </c>
      <c r="F208" s="6">
        <v>70</v>
      </c>
      <c r="G208" s="7">
        <f t="shared" si="21"/>
        <v>25.2</v>
      </c>
      <c r="H208" s="6">
        <v>123</v>
      </c>
      <c r="I208" s="6">
        <v>77</v>
      </c>
      <c r="J208" s="6">
        <f t="shared" si="22"/>
        <v>1</v>
      </c>
      <c r="K208" s="6">
        <v>149</v>
      </c>
      <c r="L208" s="9">
        <v>1</v>
      </c>
      <c r="M208" s="9">
        <v>2</v>
      </c>
      <c r="N208" s="9">
        <v>1</v>
      </c>
      <c r="O208" s="9">
        <v>5</v>
      </c>
      <c r="P208" s="9">
        <v>4</v>
      </c>
      <c r="Q208" s="9">
        <v>5</v>
      </c>
      <c r="R208" s="9">
        <v>2</v>
      </c>
      <c r="S208" s="9">
        <v>4</v>
      </c>
      <c r="T208" s="9">
        <v>1</v>
      </c>
      <c r="U208" s="9">
        <v>2</v>
      </c>
      <c r="V208">
        <f t="shared" si="23"/>
        <v>0</v>
      </c>
      <c r="W208">
        <f t="shared" si="26"/>
        <v>0</v>
      </c>
      <c r="X208">
        <f t="shared" si="24"/>
        <v>0</v>
      </c>
      <c r="Y208">
        <f t="shared" si="25"/>
        <v>0</v>
      </c>
      <c r="Z208">
        <f t="shared" si="27"/>
        <v>0</v>
      </c>
    </row>
    <row r="209" spans="1:26" ht="13.5">
      <c r="A209" s="5">
        <v>208</v>
      </c>
      <c r="B209" s="6">
        <v>2</v>
      </c>
      <c r="C209" s="6">
        <v>57</v>
      </c>
      <c r="D209" s="6">
        <v>167.4</v>
      </c>
      <c r="E209" s="6">
        <v>57.6</v>
      </c>
      <c r="F209" s="6"/>
      <c r="G209" s="7">
        <f t="shared" si="21"/>
        <v>20.6</v>
      </c>
      <c r="H209" s="6">
        <v>113</v>
      </c>
      <c r="I209" s="6">
        <v>73</v>
      </c>
      <c r="J209" s="6">
        <f t="shared" si="22"/>
        <v>1</v>
      </c>
      <c r="K209" s="6">
        <v>166</v>
      </c>
      <c r="L209" s="9">
        <v>1</v>
      </c>
      <c r="M209" s="9">
        <v>2</v>
      </c>
      <c r="N209" s="9">
        <v>2</v>
      </c>
      <c r="O209" s="9">
        <v>3</v>
      </c>
      <c r="P209" s="9">
        <v>4</v>
      </c>
      <c r="Q209" s="9">
        <v>5</v>
      </c>
      <c r="R209" s="9">
        <v>5</v>
      </c>
      <c r="S209" s="9">
        <v>4</v>
      </c>
      <c r="T209" s="9">
        <v>1</v>
      </c>
      <c r="U209" s="9">
        <v>1</v>
      </c>
      <c r="V209">
        <f t="shared" si="23"/>
        <v>0</v>
      </c>
      <c r="W209">
        <f t="shared" si="26"/>
        <v>0</v>
      </c>
      <c r="X209">
        <f t="shared" si="24"/>
        <v>0</v>
      </c>
      <c r="Y209">
        <f t="shared" si="25"/>
        <v>0</v>
      </c>
      <c r="Z209">
        <f t="shared" si="27"/>
        <v>0</v>
      </c>
    </row>
    <row r="210" spans="1:26" ht="13.5">
      <c r="A210" s="5">
        <v>209</v>
      </c>
      <c r="B210" s="6">
        <v>2</v>
      </c>
      <c r="C210" s="6">
        <v>69</v>
      </c>
      <c r="D210" s="6">
        <v>169.7</v>
      </c>
      <c r="E210" s="6">
        <v>59.4</v>
      </c>
      <c r="F210" s="6"/>
      <c r="G210" s="7">
        <f t="shared" si="21"/>
        <v>20.6</v>
      </c>
      <c r="H210" s="6">
        <v>139</v>
      </c>
      <c r="I210" s="6">
        <v>89</v>
      </c>
      <c r="J210" s="6">
        <f t="shared" si="22"/>
        <v>1</v>
      </c>
      <c r="K210" s="6">
        <v>233</v>
      </c>
      <c r="L210" s="9">
        <v>1</v>
      </c>
      <c r="M210" s="9">
        <v>1</v>
      </c>
      <c r="N210" s="9">
        <v>3</v>
      </c>
      <c r="O210" s="9">
        <v>5</v>
      </c>
      <c r="P210" s="9">
        <v>4</v>
      </c>
      <c r="Q210" s="9">
        <v>5</v>
      </c>
      <c r="R210" s="9">
        <v>5</v>
      </c>
      <c r="S210" s="9">
        <v>4</v>
      </c>
      <c r="T210" s="9">
        <v>1</v>
      </c>
      <c r="U210" s="9">
        <v>1</v>
      </c>
      <c r="V210">
        <f t="shared" si="23"/>
        <v>0</v>
      </c>
      <c r="W210">
        <f t="shared" si="26"/>
        <v>1</v>
      </c>
      <c r="X210">
        <f t="shared" si="24"/>
        <v>0</v>
      </c>
      <c r="Y210">
        <f t="shared" si="25"/>
        <v>1</v>
      </c>
      <c r="Z210">
        <f t="shared" si="27"/>
        <v>0</v>
      </c>
    </row>
    <row r="211" spans="1:26" ht="13.5">
      <c r="A211" s="5">
        <v>210</v>
      </c>
      <c r="B211" s="6">
        <v>2</v>
      </c>
      <c r="C211" s="6">
        <v>45</v>
      </c>
      <c r="D211" s="6">
        <v>145.5</v>
      </c>
      <c r="E211" s="6">
        <v>43.6</v>
      </c>
      <c r="F211" s="6"/>
      <c r="G211" s="7">
        <f t="shared" si="21"/>
        <v>20.6</v>
      </c>
      <c r="H211" s="6">
        <v>136</v>
      </c>
      <c r="I211" s="6">
        <v>75</v>
      </c>
      <c r="J211" s="6">
        <f t="shared" si="22"/>
        <v>1</v>
      </c>
      <c r="K211" s="6">
        <v>268</v>
      </c>
      <c r="L211" s="9">
        <v>1</v>
      </c>
      <c r="M211" s="9">
        <v>1</v>
      </c>
      <c r="N211" s="9">
        <v>1</v>
      </c>
      <c r="O211" s="9">
        <v>3</v>
      </c>
      <c r="P211" s="9">
        <v>4</v>
      </c>
      <c r="Q211" s="9">
        <v>5</v>
      </c>
      <c r="R211" s="9">
        <v>5</v>
      </c>
      <c r="S211" s="9">
        <v>4</v>
      </c>
      <c r="T211" s="9">
        <v>1</v>
      </c>
      <c r="U211" s="9">
        <v>1</v>
      </c>
      <c r="V211">
        <f t="shared" si="23"/>
        <v>0</v>
      </c>
      <c r="W211">
        <f t="shared" si="26"/>
        <v>1</v>
      </c>
      <c r="X211">
        <f t="shared" si="24"/>
        <v>0</v>
      </c>
      <c r="Y211">
        <f t="shared" si="25"/>
        <v>1</v>
      </c>
      <c r="Z211">
        <f t="shared" si="27"/>
        <v>0</v>
      </c>
    </row>
    <row r="212" spans="1:26" ht="13.5">
      <c r="A212" s="5">
        <v>211</v>
      </c>
      <c r="B212" s="6">
        <v>1</v>
      </c>
      <c r="C212" s="6">
        <v>50</v>
      </c>
      <c r="D212" s="6">
        <v>165.4</v>
      </c>
      <c r="E212" s="6">
        <v>69</v>
      </c>
      <c r="F212" s="6">
        <v>65</v>
      </c>
      <c r="G212" s="7">
        <f t="shared" si="21"/>
        <v>25.2</v>
      </c>
      <c r="H212" s="6">
        <v>148</v>
      </c>
      <c r="I212" s="6">
        <v>83</v>
      </c>
      <c r="J212" s="6">
        <f t="shared" si="22"/>
        <v>2</v>
      </c>
      <c r="K212" s="6">
        <v>230</v>
      </c>
      <c r="L212" s="9">
        <v>1</v>
      </c>
      <c r="M212" s="9">
        <v>2</v>
      </c>
      <c r="N212" s="9">
        <v>2</v>
      </c>
      <c r="O212" s="9">
        <v>1</v>
      </c>
      <c r="P212" s="9">
        <v>1</v>
      </c>
      <c r="Q212" s="9">
        <v>1</v>
      </c>
      <c r="R212" s="9">
        <v>2</v>
      </c>
      <c r="S212" s="9">
        <v>2</v>
      </c>
      <c r="T212" s="9">
        <v>1</v>
      </c>
      <c r="U212" s="9">
        <v>2</v>
      </c>
      <c r="V212">
        <f t="shared" si="23"/>
        <v>1</v>
      </c>
      <c r="W212">
        <f t="shared" si="26"/>
        <v>1</v>
      </c>
      <c r="X212">
        <f t="shared" si="24"/>
        <v>1</v>
      </c>
      <c r="Y212">
        <f t="shared" si="25"/>
        <v>3</v>
      </c>
      <c r="Z212">
        <f t="shared" si="27"/>
        <v>1</v>
      </c>
    </row>
    <row r="213" spans="1:26" ht="13.5">
      <c r="A213" s="5">
        <v>212</v>
      </c>
      <c r="B213" s="6">
        <v>2</v>
      </c>
      <c r="C213" s="6">
        <v>34</v>
      </c>
      <c r="D213" s="6">
        <v>160.6</v>
      </c>
      <c r="E213" s="6">
        <v>53.2</v>
      </c>
      <c r="F213" s="6"/>
      <c r="G213" s="7">
        <f t="shared" si="21"/>
        <v>20.6</v>
      </c>
      <c r="H213" s="6">
        <v>114</v>
      </c>
      <c r="I213" s="6">
        <v>60</v>
      </c>
      <c r="J213" s="6">
        <f t="shared" si="22"/>
        <v>1</v>
      </c>
      <c r="K213" s="6">
        <v>188</v>
      </c>
      <c r="L213" s="9">
        <v>1</v>
      </c>
      <c r="M213" s="9">
        <v>2</v>
      </c>
      <c r="N213" s="9">
        <v>2</v>
      </c>
      <c r="O213" s="9">
        <v>3</v>
      </c>
      <c r="P213" s="9">
        <v>3</v>
      </c>
      <c r="Q213" s="9">
        <v>5</v>
      </c>
      <c r="R213" s="9">
        <v>5</v>
      </c>
      <c r="S213" s="9">
        <v>4</v>
      </c>
      <c r="T213" s="9">
        <v>1</v>
      </c>
      <c r="U213" s="9">
        <v>2</v>
      </c>
      <c r="V213">
        <f t="shared" si="23"/>
        <v>0</v>
      </c>
      <c r="W213">
        <f t="shared" si="26"/>
        <v>0</v>
      </c>
      <c r="X213">
        <f t="shared" si="24"/>
        <v>0</v>
      </c>
      <c r="Y213">
        <f t="shared" si="25"/>
        <v>0</v>
      </c>
      <c r="Z213">
        <f t="shared" si="27"/>
        <v>0</v>
      </c>
    </row>
    <row r="214" spans="1:26" ht="13.5">
      <c r="A214" s="5">
        <v>213</v>
      </c>
      <c r="B214" s="6">
        <v>2</v>
      </c>
      <c r="C214" s="6">
        <v>34</v>
      </c>
      <c r="D214" s="6">
        <v>154.2</v>
      </c>
      <c r="E214" s="6">
        <v>49.1</v>
      </c>
      <c r="F214" s="6"/>
      <c r="G214" s="7">
        <f t="shared" si="21"/>
        <v>20.6</v>
      </c>
      <c r="H214" s="6">
        <v>95</v>
      </c>
      <c r="I214" s="6">
        <v>69</v>
      </c>
      <c r="J214" s="6">
        <f t="shared" si="22"/>
        <v>1</v>
      </c>
      <c r="K214" s="6">
        <v>200</v>
      </c>
      <c r="L214" s="9">
        <v>2</v>
      </c>
      <c r="M214" s="9">
        <v>2</v>
      </c>
      <c r="N214" s="9">
        <v>2</v>
      </c>
      <c r="O214" s="9">
        <v>1</v>
      </c>
      <c r="P214" s="9">
        <v>3</v>
      </c>
      <c r="Q214" s="9">
        <v>2</v>
      </c>
      <c r="R214" s="9">
        <v>5</v>
      </c>
      <c r="S214" s="9">
        <v>3</v>
      </c>
      <c r="T214" s="9">
        <v>1</v>
      </c>
      <c r="U214" s="9">
        <v>1</v>
      </c>
      <c r="V214">
        <f t="shared" si="23"/>
        <v>0</v>
      </c>
      <c r="W214">
        <f t="shared" si="26"/>
        <v>0</v>
      </c>
      <c r="X214">
        <f t="shared" si="24"/>
        <v>1</v>
      </c>
      <c r="Y214">
        <f t="shared" si="25"/>
        <v>1</v>
      </c>
      <c r="Z214">
        <f t="shared" si="27"/>
        <v>0</v>
      </c>
    </row>
    <row r="215" spans="1:26" ht="13.5">
      <c r="A215" s="5">
        <v>214</v>
      </c>
      <c r="B215" s="6">
        <v>1</v>
      </c>
      <c r="C215" s="6">
        <v>67</v>
      </c>
      <c r="D215" s="6">
        <v>166.5</v>
      </c>
      <c r="E215" s="6">
        <v>69.9</v>
      </c>
      <c r="F215" s="6">
        <v>67</v>
      </c>
      <c r="G215" s="7">
        <f t="shared" si="21"/>
        <v>25.2</v>
      </c>
      <c r="H215" s="6">
        <v>123</v>
      </c>
      <c r="I215" s="6">
        <v>73</v>
      </c>
      <c r="J215" s="6">
        <f t="shared" si="22"/>
        <v>1</v>
      </c>
      <c r="K215" s="6">
        <v>187</v>
      </c>
      <c r="L215" s="9">
        <v>1</v>
      </c>
      <c r="M215" s="9">
        <v>1</v>
      </c>
      <c r="N215" s="9">
        <v>1</v>
      </c>
      <c r="O215" s="9">
        <v>3</v>
      </c>
      <c r="P215" s="9">
        <v>1</v>
      </c>
      <c r="Q215" s="9">
        <v>5</v>
      </c>
      <c r="R215" s="9">
        <v>5</v>
      </c>
      <c r="S215" s="9">
        <v>1</v>
      </c>
      <c r="T215" s="9">
        <v>1</v>
      </c>
      <c r="U215" s="9">
        <v>2</v>
      </c>
      <c r="V215">
        <f t="shared" si="23"/>
        <v>0</v>
      </c>
      <c r="W215">
        <f t="shared" si="26"/>
        <v>0</v>
      </c>
      <c r="X215">
        <f t="shared" si="24"/>
        <v>0</v>
      </c>
      <c r="Y215">
        <f t="shared" si="25"/>
        <v>0</v>
      </c>
      <c r="Z215">
        <f t="shared" si="27"/>
        <v>0</v>
      </c>
    </row>
    <row r="216" spans="1:26" ht="13.5">
      <c r="A216" s="5">
        <v>215</v>
      </c>
      <c r="B216" s="6">
        <v>2</v>
      </c>
      <c r="C216" s="6">
        <v>69</v>
      </c>
      <c r="D216" s="6">
        <v>150.3</v>
      </c>
      <c r="E216" s="6">
        <v>46.4</v>
      </c>
      <c r="F216" s="6"/>
      <c r="G216" s="7">
        <f t="shared" si="21"/>
        <v>20.5</v>
      </c>
      <c r="H216" s="6">
        <v>129</v>
      </c>
      <c r="I216" s="6">
        <v>80</v>
      </c>
      <c r="J216" s="6">
        <f t="shared" si="22"/>
        <v>1</v>
      </c>
      <c r="K216" s="6">
        <v>250</v>
      </c>
      <c r="L216" s="9">
        <v>1</v>
      </c>
      <c r="M216" s="9">
        <v>1</v>
      </c>
      <c r="N216" s="9">
        <v>2</v>
      </c>
      <c r="O216" s="9">
        <v>2</v>
      </c>
      <c r="P216" s="9">
        <v>2</v>
      </c>
      <c r="Q216" s="9">
        <v>5</v>
      </c>
      <c r="R216" s="9">
        <v>5</v>
      </c>
      <c r="S216" s="9">
        <v>1</v>
      </c>
      <c r="T216" s="9">
        <v>1</v>
      </c>
      <c r="U216" s="9">
        <v>1</v>
      </c>
      <c r="V216">
        <f t="shared" si="23"/>
        <v>0</v>
      </c>
      <c r="W216">
        <f t="shared" si="26"/>
        <v>1</v>
      </c>
      <c r="X216">
        <f t="shared" si="24"/>
        <v>0</v>
      </c>
      <c r="Y216">
        <f t="shared" si="25"/>
        <v>1</v>
      </c>
      <c r="Z216">
        <f t="shared" si="27"/>
        <v>0</v>
      </c>
    </row>
    <row r="217" spans="1:26" ht="13.5">
      <c r="A217" s="5">
        <v>216</v>
      </c>
      <c r="B217" s="6">
        <v>2</v>
      </c>
      <c r="C217" s="6">
        <v>61</v>
      </c>
      <c r="D217" s="6">
        <v>151.8</v>
      </c>
      <c r="E217" s="6">
        <v>47.2</v>
      </c>
      <c r="F217" s="6"/>
      <c r="G217" s="7">
        <f t="shared" si="21"/>
        <v>20.5</v>
      </c>
      <c r="H217" s="6">
        <v>105</v>
      </c>
      <c r="I217" s="6">
        <v>64</v>
      </c>
      <c r="J217" s="6">
        <f t="shared" si="22"/>
        <v>1</v>
      </c>
      <c r="K217" s="6">
        <v>174</v>
      </c>
      <c r="L217" s="9">
        <v>1</v>
      </c>
      <c r="M217" s="9">
        <v>1</v>
      </c>
      <c r="N217" s="9">
        <v>1</v>
      </c>
      <c r="O217" s="9">
        <v>3</v>
      </c>
      <c r="P217" s="9">
        <v>2</v>
      </c>
      <c r="Q217" s="9">
        <v>5</v>
      </c>
      <c r="R217" s="9">
        <v>5</v>
      </c>
      <c r="S217" s="9">
        <v>4</v>
      </c>
      <c r="T217" s="9">
        <v>2</v>
      </c>
      <c r="U217" s="9">
        <v>2</v>
      </c>
      <c r="V217">
        <f t="shared" si="23"/>
        <v>0</v>
      </c>
      <c r="W217">
        <f t="shared" si="26"/>
        <v>0</v>
      </c>
      <c r="X217">
        <f t="shared" si="24"/>
        <v>0</v>
      </c>
      <c r="Y217">
        <f t="shared" si="25"/>
        <v>0</v>
      </c>
      <c r="Z217">
        <f t="shared" si="27"/>
        <v>0</v>
      </c>
    </row>
    <row r="218" spans="1:26" ht="13.5">
      <c r="A218" s="5">
        <v>217</v>
      </c>
      <c r="B218" s="6">
        <v>2</v>
      </c>
      <c r="C218" s="6">
        <v>64</v>
      </c>
      <c r="D218" s="6">
        <v>155.8</v>
      </c>
      <c r="E218" s="6">
        <v>49.8</v>
      </c>
      <c r="F218" s="6"/>
      <c r="G218" s="7">
        <f t="shared" si="21"/>
        <v>20.5</v>
      </c>
      <c r="H218" s="6">
        <v>123</v>
      </c>
      <c r="I218" s="6">
        <v>69</v>
      </c>
      <c r="J218" s="6">
        <f t="shared" si="22"/>
        <v>1</v>
      </c>
      <c r="K218" s="6">
        <v>225</v>
      </c>
      <c r="L218" s="9">
        <v>1</v>
      </c>
      <c r="M218" s="9">
        <v>1</v>
      </c>
      <c r="N218" s="9">
        <v>2</v>
      </c>
      <c r="O218" s="9">
        <v>3</v>
      </c>
      <c r="P218" s="9">
        <v>3</v>
      </c>
      <c r="Q218" s="9">
        <v>5</v>
      </c>
      <c r="R218" s="9">
        <v>5</v>
      </c>
      <c r="S218" s="9">
        <v>4</v>
      </c>
      <c r="T218" s="9">
        <v>2</v>
      </c>
      <c r="U218" s="9">
        <v>2</v>
      </c>
      <c r="V218">
        <f t="shared" si="23"/>
        <v>0</v>
      </c>
      <c r="W218">
        <f t="shared" si="26"/>
        <v>0</v>
      </c>
      <c r="X218">
        <f t="shared" si="24"/>
        <v>0</v>
      </c>
      <c r="Y218">
        <f t="shared" si="25"/>
        <v>0</v>
      </c>
      <c r="Z218">
        <f t="shared" si="27"/>
        <v>0</v>
      </c>
    </row>
    <row r="219" spans="1:26" ht="13.5">
      <c r="A219" s="5">
        <v>218</v>
      </c>
      <c r="B219" s="6">
        <v>1</v>
      </c>
      <c r="C219" s="6">
        <v>57</v>
      </c>
      <c r="D219" s="6">
        <v>164</v>
      </c>
      <c r="E219" s="6">
        <v>67.8</v>
      </c>
      <c r="F219" s="6">
        <v>61</v>
      </c>
      <c r="G219" s="7">
        <f t="shared" si="21"/>
        <v>25.2</v>
      </c>
      <c r="H219" s="6">
        <v>132</v>
      </c>
      <c r="I219" s="6">
        <v>75</v>
      </c>
      <c r="J219" s="6">
        <f t="shared" si="22"/>
        <v>1</v>
      </c>
      <c r="K219" s="6">
        <v>234</v>
      </c>
      <c r="L219" s="9">
        <v>1</v>
      </c>
      <c r="M219" s="9">
        <v>1</v>
      </c>
      <c r="N219" s="9">
        <v>1</v>
      </c>
      <c r="O219" s="9">
        <v>3</v>
      </c>
      <c r="P219" s="9">
        <v>3</v>
      </c>
      <c r="Q219" s="9">
        <v>2</v>
      </c>
      <c r="R219" s="9">
        <v>2</v>
      </c>
      <c r="S219" s="9">
        <v>1</v>
      </c>
      <c r="T219" s="9">
        <v>1</v>
      </c>
      <c r="U219" s="9">
        <v>1</v>
      </c>
      <c r="V219">
        <f t="shared" si="23"/>
        <v>0</v>
      </c>
      <c r="W219">
        <f t="shared" si="26"/>
        <v>1</v>
      </c>
      <c r="X219">
        <f t="shared" si="24"/>
        <v>1</v>
      </c>
      <c r="Y219">
        <f t="shared" si="25"/>
        <v>2</v>
      </c>
      <c r="Z219">
        <f t="shared" si="27"/>
        <v>1</v>
      </c>
    </row>
    <row r="220" spans="1:26" ht="13.5">
      <c r="A220" s="5">
        <v>219</v>
      </c>
      <c r="B220" s="6">
        <v>2</v>
      </c>
      <c r="C220" s="6">
        <v>37</v>
      </c>
      <c r="D220" s="6">
        <v>160.6</v>
      </c>
      <c r="E220" s="6">
        <v>53</v>
      </c>
      <c r="F220" s="6"/>
      <c r="G220" s="7">
        <f t="shared" si="21"/>
        <v>20.5</v>
      </c>
      <c r="H220" s="6">
        <v>96</v>
      </c>
      <c r="I220" s="6">
        <v>68</v>
      </c>
      <c r="J220" s="6">
        <f t="shared" si="22"/>
        <v>1</v>
      </c>
      <c r="K220" s="6">
        <v>171</v>
      </c>
      <c r="L220" s="9">
        <v>1</v>
      </c>
      <c r="M220" s="9">
        <v>1</v>
      </c>
      <c r="N220" s="9">
        <v>1</v>
      </c>
      <c r="O220" s="9">
        <v>1</v>
      </c>
      <c r="P220" s="9">
        <v>4</v>
      </c>
      <c r="Q220" s="9">
        <v>5</v>
      </c>
      <c r="R220" s="9">
        <v>3</v>
      </c>
      <c r="S220" s="9">
        <v>4</v>
      </c>
      <c r="T220" s="9">
        <v>1</v>
      </c>
      <c r="U220" s="9">
        <v>1</v>
      </c>
      <c r="V220">
        <f t="shared" si="23"/>
        <v>0</v>
      </c>
      <c r="W220">
        <f t="shared" si="26"/>
        <v>0</v>
      </c>
      <c r="X220">
        <f t="shared" si="24"/>
        <v>0</v>
      </c>
      <c r="Y220">
        <f t="shared" si="25"/>
        <v>0</v>
      </c>
      <c r="Z220">
        <f t="shared" si="27"/>
        <v>0</v>
      </c>
    </row>
    <row r="221" spans="1:26" ht="13.5">
      <c r="A221" s="5">
        <v>220</v>
      </c>
      <c r="B221" s="6">
        <v>2</v>
      </c>
      <c r="C221" s="6">
        <v>67</v>
      </c>
      <c r="D221" s="6">
        <v>150.8</v>
      </c>
      <c r="E221" s="6">
        <v>46.6</v>
      </c>
      <c r="F221" s="6"/>
      <c r="G221" s="7">
        <f t="shared" si="21"/>
        <v>20.5</v>
      </c>
      <c r="H221" s="6">
        <v>112</v>
      </c>
      <c r="I221" s="6">
        <v>73</v>
      </c>
      <c r="J221" s="6">
        <f t="shared" si="22"/>
        <v>1</v>
      </c>
      <c r="K221" s="6">
        <v>263</v>
      </c>
      <c r="L221" s="9">
        <v>1</v>
      </c>
      <c r="M221" s="9">
        <v>1</v>
      </c>
      <c r="N221" s="9">
        <v>1</v>
      </c>
      <c r="O221" s="9">
        <v>1</v>
      </c>
      <c r="P221" s="9">
        <v>4</v>
      </c>
      <c r="Q221" s="9">
        <v>5</v>
      </c>
      <c r="R221" s="9">
        <v>5</v>
      </c>
      <c r="S221" s="9">
        <v>4</v>
      </c>
      <c r="T221" s="9">
        <v>1</v>
      </c>
      <c r="U221" s="9">
        <v>2</v>
      </c>
      <c r="V221">
        <f t="shared" si="23"/>
        <v>0</v>
      </c>
      <c r="W221">
        <f t="shared" si="26"/>
        <v>1</v>
      </c>
      <c r="X221">
        <f t="shared" si="24"/>
        <v>0</v>
      </c>
      <c r="Y221">
        <f t="shared" si="25"/>
        <v>1</v>
      </c>
      <c r="Z221">
        <f t="shared" si="27"/>
        <v>0</v>
      </c>
    </row>
    <row r="222" spans="1:26" ht="13.5">
      <c r="A222" s="5">
        <v>221</v>
      </c>
      <c r="B222" s="6">
        <v>1</v>
      </c>
      <c r="C222" s="6">
        <v>67</v>
      </c>
      <c r="D222" s="6">
        <v>158.2</v>
      </c>
      <c r="E222" s="6">
        <v>62.8</v>
      </c>
      <c r="F222" s="6">
        <v>60</v>
      </c>
      <c r="G222" s="7">
        <f t="shared" si="21"/>
        <v>25.1</v>
      </c>
      <c r="H222" s="6">
        <v>167</v>
      </c>
      <c r="I222" s="6">
        <v>79</v>
      </c>
      <c r="J222" s="6">
        <f t="shared" si="22"/>
        <v>3</v>
      </c>
      <c r="K222" s="6">
        <v>203</v>
      </c>
      <c r="L222" s="9">
        <v>1</v>
      </c>
      <c r="M222" s="9">
        <v>1</v>
      </c>
      <c r="N222" s="9">
        <v>2</v>
      </c>
      <c r="O222" s="9">
        <v>3</v>
      </c>
      <c r="P222" s="9">
        <v>4</v>
      </c>
      <c r="Q222" s="9">
        <v>5</v>
      </c>
      <c r="R222" s="9">
        <v>1</v>
      </c>
      <c r="S222" s="9">
        <v>4</v>
      </c>
      <c r="T222" s="9">
        <v>1</v>
      </c>
      <c r="U222" s="9">
        <v>2</v>
      </c>
      <c r="V222">
        <f t="shared" si="23"/>
        <v>1</v>
      </c>
      <c r="W222">
        <f t="shared" si="26"/>
        <v>0</v>
      </c>
      <c r="X222">
        <f t="shared" si="24"/>
        <v>0</v>
      </c>
      <c r="Y222">
        <f t="shared" si="25"/>
        <v>1</v>
      </c>
      <c r="Z222">
        <f t="shared" si="27"/>
        <v>0</v>
      </c>
    </row>
    <row r="223" spans="1:26" ht="13.5">
      <c r="A223" s="5">
        <v>222</v>
      </c>
      <c r="B223" s="6">
        <v>2</v>
      </c>
      <c r="C223" s="6">
        <v>53</v>
      </c>
      <c r="D223" s="6">
        <v>154</v>
      </c>
      <c r="E223" s="6">
        <v>48.4</v>
      </c>
      <c r="F223" s="6"/>
      <c r="G223" s="7">
        <f t="shared" si="21"/>
        <v>20.4</v>
      </c>
      <c r="H223" s="6">
        <v>113</v>
      </c>
      <c r="I223" s="6">
        <v>73</v>
      </c>
      <c r="J223" s="6">
        <f t="shared" si="22"/>
        <v>1</v>
      </c>
      <c r="K223" s="6">
        <v>289</v>
      </c>
      <c r="L223" s="9">
        <v>1</v>
      </c>
      <c r="M223" s="9">
        <v>2</v>
      </c>
      <c r="N223" s="9">
        <v>1</v>
      </c>
      <c r="O223" s="9">
        <v>3</v>
      </c>
      <c r="P223" s="9">
        <v>3</v>
      </c>
      <c r="Q223" s="9">
        <v>5</v>
      </c>
      <c r="R223" s="9">
        <v>5</v>
      </c>
      <c r="S223" s="9">
        <v>2</v>
      </c>
      <c r="T223" s="9">
        <v>2</v>
      </c>
      <c r="U223" s="9">
        <v>2</v>
      </c>
      <c r="V223">
        <f t="shared" si="23"/>
        <v>0</v>
      </c>
      <c r="W223">
        <f t="shared" si="26"/>
        <v>1</v>
      </c>
      <c r="X223">
        <f t="shared" si="24"/>
        <v>0</v>
      </c>
      <c r="Y223">
        <f t="shared" si="25"/>
        <v>1</v>
      </c>
      <c r="Z223">
        <f t="shared" si="27"/>
        <v>0</v>
      </c>
    </row>
    <row r="224" spans="1:26" ht="13.5">
      <c r="A224" s="5">
        <v>223</v>
      </c>
      <c r="B224" s="6">
        <v>2</v>
      </c>
      <c r="C224" s="6">
        <v>31</v>
      </c>
      <c r="D224" s="6">
        <v>148.5</v>
      </c>
      <c r="E224" s="6">
        <v>45</v>
      </c>
      <c r="F224" s="6"/>
      <c r="G224" s="7">
        <f t="shared" si="21"/>
        <v>20.4</v>
      </c>
      <c r="H224" s="6">
        <v>128</v>
      </c>
      <c r="I224" s="6">
        <v>73</v>
      </c>
      <c r="J224" s="6">
        <f t="shared" si="22"/>
        <v>1</v>
      </c>
      <c r="K224" s="6">
        <v>272</v>
      </c>
      <c r="L224" s="9">
        <v>1</v>
      </c>
      <c r="M224" s="9">
        <v>2</v>
      </c>
      <c r="N224" s="9">
        <v>1</v>
      </c>
      <c r="O224" s="9">
        <v>3</v>
      </c>
      <c r="P224" s="9">
        <v>3</v>
      </c>
      <c r="Q224" s="9">
        <v>5</v>
      </c>
      <c r="R224" s="9">
        <v>5</v>
      </c>
      <c r="S224" s="9">
        <v>3</v>
      </c>
      <c r="T224" s="9">
        <v>1</v>
      </c>
      <c r="U224" s="9">
        <v>2</v>
      </c>
      <c r="V224">
        <f t="shared" si="23"/>
        <v>0</v>
      </c>
      <c r="W224">
        <f t="shared" si="26"/>
        <v>1</v>
      </c>
      <c r="X224">
        <f t="shared" si="24"/>
        <v>0</v>
      </c>
      <c r="Y224">
        <f t="shared" si="25"/>
        <v>1</v>
      </c>
      <c r="Z224">
        <f t="shared" si="27"/>
        <v>0</v>
      </c>
    </row>
    <row r="225" spans="1:26" ht="13.5">
      <c r="A225" s="5">
        <v>224</v>
      </c>
      <c r="B225" s="6">
        <v>2</v>
      </c>
      <c r="C225" s="6">
        <v>60</v>
      </c>
      <c r="D225" s="6">
        <v>154.5</v>
      </c>
      <c r="E225" s="6">
        <v>48.8</v>
      </c>
      <c r="F225" s="6"/>
      <c r="G225" s="7">
        <f t="shared" si="21"/>
        <v>20.4</v>
      </c>
      <c r="H225" s="6">
        <v>109</v>
      </c>
      <c r="I225" s="6">
        <v>70</v>
      </c>
      <c r="J225" s="6">
        <f t="shared" si="22"/>
        <v>1</v>
      </c>
      <c r="K225" s="6">
        <v>246</v>
      </c>
      <c r="L225" s="9">
        <v>1</v>
      </c>
      <c r="M225" s="9">
        <v>1</v>
      </c>
      <c r="N225" s="9">
        <v>1</v>
      </c>
      <c r="O225" s="9">
        <v>3</v>
      </c>
      <c r="P225" s="9">
        <v>2</v>
      </c>
      <c r="Q225" s="9">
        <v>5</v>
      </c>
      <c r="R225" s="9">
        <v>5</v>
      </c>
      <c r="S225" s="9">
        <v>1</v>
      </c>
      <c r="T225" s="9">
        <v>1</v>
      </c>
      <c r="U225" s="9">
        <v>2</v>
      </c>
      <c r="V225">
        <f t="shared" si="23"/>
        <v>0</v>
      </c>
      <c r="W225">
        <f t="shared" si="26"/>
        <v>1</v>
      </c>
      <c r="X225">
        <f t="shared" si="24"/>
        <v>0</v>
      </c>
      <c r="Y225">
        <f t="shared" si="25"/>
        <v>1</v>
      </c>
      <c r="Z225">
        <f t="shared" si="27"/>
        <v>0</v>
      </c>
    </row>
    <row r="226" spans="1:26" ht="13.5">
      <c r="A226" s="5">
        <v>225</v>
      </c>
      <c r="B226" s="6">
        <v>2</v>
      </c>
      <c r="C226" s="6">
        <v>65</v>
      </c>
      <c r="D226" s="6">
        <v>148.2</v>
      </c>
      <c r="E226" s="6">
        <v>44.5</v>
      </c>
      <c r="F226" s="6"/>
      <c r="G226" s="7">
        <f t="shared" si="21"/>
        <v>20.3</v>
      </c>
      <c r="H226" s="6">
        <v>86</v>
      </c>
      <c r="I226" s="6">
        <v>52</v>
      </c>
      <c r="J226" s="6">
        <f t="shared" si="22"/>
        <v>1</v>
      </c>
      <c r="K226" s="6">
        <v>186</v>
      </c>
      <c r="L226" s="9">
        <v>2</v>
      </c>
      <c r="M226" s="9">
        <v>1</v>
      </c>
      <c r="N226" s="9">
        <v>1</v>
      </c>
      <c r="O226" s="9">
        <v>2</v>
      </c>
      <c r="P226" s="9">
        <v>4</v>
      </c>
      <c r="Q226" s="9">
        <v>5</v>
      </c>
      <c r="R226" s="9">
        <v>5</v>
      </c>
      <c r="S226" s="9">
        <v>3</v>
      </c>
      <c r="T226" s="9">
        <v>3</v>
      </c>
      <c r="U226" s="9">
        <v>4</v>
      </c>
      <c r="V226">
        <f t="shared" si="23"/>
        <v>0</v>
      </c>
      <c r="W226">
        <f t="shared" si="26"/>
        <v>0</v>
      </c>
      <c r="X226">
        <f t="shared" si="24"/>
        <v>0</v>
      </c>
      <c r="Y226">
        <f t="shared" si="25"/>
        <v>0</v>
      </c>
      <c r="Z226">
        <f t="shared" si="27"/>
        <v>0</v>
      </c>
    </row>
    <row r="227" spans="1:26" ht="13.5">
      <c r="A227" s="5">
        <v>226</v>
      </c>
      <c r="B227" s="6">
        <v>2</v>
      </c>
      <c r="C227" s="6">
        <v>56</v>
      </c>
      <c r="D227" s="6">
        <v>168.6</v>
      </c>
      <c r="E227" s="6">
        <v>57.4</v>
      </c>
      <c r="F227" s="6"/>
      <c r="G227" s="7">
        <f t="shared" si="21"/>
        <v>20.2</v>
      </c>
      <c r="H227" s="6">
        <v>108</v>
      </c>
      <c r="I227" s="6">
        <v>64</v>
      </c>
      <c r="J227" s="6">
        <f t="shared" si="22"/>
        <v>1</v>
      </c>
      <c r="K227" s="6">
        <v>237</v>
      </c>
      <c r="L227" s="9">
        <v>1</v>
      </c>
      <c r="M227" s="9">
        <v>1</v>
      </c>
      <c r="N227" s="9">
        <v>1</v>
      </c>
      <c r="O227" s="9">
        <v>3</v>
      </c>
      <c r="P227" s="9">
        <v>3</v>
      </c>
      <c r="Q227" s="9">
        <v>5</v>
      </c>
      <c r="R227" s="9">
        <v>5</v>
      </c>
      <c r="S227" s="9">
        <v>4</v>
      </c>
      <c r="T227" s="9">
        <v>1</v>
      </c>
      <c r="U227" s="9">
        <v>2</v>
      </c>
      <c r="V227">
        <f t="shared" si="23"/>
        <v>0</v>
      </c>
      <c r="W227">
        <f t="shared" si="26"/>
        <v>1</v>
      </c>
      <c r="X227">
        <f t="shared" si="24"/>
        <v>0</v>
      </c>
      <c r="Y227">
        <f t="shared" si="25"/>
        <v>1</v>
      </c>
      <c r="Z227">
        <f t="shared" si="27"/>
        <v>0</v>
      </c>
    </row>
    <row r="228" spans="1:26" ht="13.5">
      <c r="A228" s="5">
        <v>227</v>
      </c>
      <c r="B228" s="6">
        <v>2</v>
      </c>
      <c r="C228" s="6">
        <v>39</v>
      </c>
      <c r="D228" s="6">
        <v>172.6</v>
      </c>
      <c r="E228" s="6">
        <v>60.2</v>
      </c>
      <c r="F228" s="6"/>
      <c r="G228" s="7">
        <f t="shared" si="21"/>
        <v>20.2</v>
      </c>
      <c r="H228" s="6">
        <v>142</v>
      </c>
      <c r="I228" s="6">
        <v>81</v>
      </c>
      <c r="J228" s="6">
        <f t="shared" si="22"/>
        <v>2</v>
      </c>
      <c r="K228" s="6">
        <v>139</v>
      </c>
      <c r="L228" s="9">
        <v>1</v>
      </c>
      <c r="M228" s="9">
        <v>1</v>
      </c>
      <c r="N228" s="9">
        <v>3</v>
      </c>
      <c r="O228" s="9">
        <v>2</v>
      </c>
      <c r="P228" s="9">
        <v>4</v>
      </c>
      <c r="Q228" s="9">
        <v>5</v>
      </c>
      <c r="R228" s="9">
        <v>2</v>
      </c>
      <c r="S228" s="9">
        <v>2</v>
      </c>
      <c r="T228" s="9">
        <v>1</v>
      </c>
      <c r="U228" s="9">
        <v>1</v>
      </c>
      <c r="V228">
        <f t="shared" si="23"/>
        <v>1</v>
      </c>
      <c r="W228">
        <f t="shared" si="26"/>
        <v>0</v>
      </c>
      <c r="X228">
        <f t="shared" si="24"/>
        <v>0</v>
      </c>
      <c r="Y228">
        <f t="shared" si="25"/>
        <v>1</v>
      </c>
      <c r="Z228">
        <f t="shared" si="27"/>
        <v>0</v>
      </c>
    </row>
    <row r="229" spans="1:26" ht="13.5">
      <c r="A229" s="5">
        <v>228</v>
      </c>
      <c r="B229" s="6">
        <v>1</v>
      </c>
      <c r="C229" s="6">
        <v>68</v>
      </c>
      <c r="D229" s="6">
        <v>156</v>
      </c>
      <c r="E229" s="6">
        <v>61.2</v>
      </c>
      <c r="F229" s="6">
        <v>61</v>
      </c>
      <c r="G229" s="7">
        <f t="shared" si="21"/>
        <v>25.1</v>
      </c>
      <c r="H229" s="6">
        <v>139</v>
      </c>
      <c r="I229" s="6">
        <v>96</v>
      </c>
      <c r="J229" s="6">
        <f t="shared" si="22"/>
        <v>3</v>
      </c>
      <c r="K229" s="6">
        <v>218</v>
      </c>
      <c r="L229" s="9">
        <v>1</v>
      </c>
      <c r="M229" s="9">
        <v>2</v>
      </c>
      <c r="N229" s="9">
        <v>3</v>
      </c>
      <c r="O229" s="9">
        <v>3</v>
      </c>
      <c r="P229" s="9">
        <v>3</v>
      </c>
      <c r="Q229" s="9">
        <v>5</v>
      </c>
      <c r="R229" s="9">
        <v>5</v>
      </c>
      <c r="S229" s="9">
        <v>1</v>
      </c>
      <c r="T229" s="9">
        <v>1</v>
      </c>
      <c r="U229" s="9">
        <v>2</v>
      </c>
      <c r="V229">
        <f t="shared" si="23"/>
        <v>1</v>
      </c>
      <c r="W229">
        <f t="shared" si="26"/>
        <v>0</v>
      </c>
      <c r="X229">
        <f t="shared" si="24"/>
        <v>0</v>
      </c>
      <c r="Y229">
        <f t="shared" si="25"/>
        <v>1</v>
      </c>
      <c r="Z229">
        <f t="shared" si="27"/>
        <v>0</v>
      </c>
    </row>
    <row r="230" spans="1:26" ht="13.5">
      <c r="A230" s="5">
        <v>229</v>
      </c>
      <c r="B230" s="6">
        <v>1</v>
      </c>
      <c r="C230" s="6">
        <v>64</v>
      </c>
      <c r="D230" s="6">
        <v>166.4</v>
      </c>
      <c r="E230" s="6">
        <v>69.2</v>
      </c>
      <c r="F230" s="6">
        <v>67</v>
      </c>
      <c r="G230" s="7">
        <f t="shared" si="21"/>
        <v>25</v>
      </c>
      <c r="H230" s="6">
        <v>122</v>
      </c>
      <c r="I230" s="6">
        <v>65</v>
      </c>
      <c r="J230" s="6">
        <f t="shared" si="22"/>
        <v>1</v>
      </c>
      <c r="K230" s="6">
        <v>230</v>
      </c>
      <c r="L230" s="9">
        <v>1</v>
      </c>
      <c r="M230" s="9">
        <v>1</v>
      </c>
      <c r="N230" s="9">
        <v>1</v>
      </c>
      <c r="O230" s="9">
        <v>3</v>
      </c>
      <c r="P230" s="9">
        <v>3</v>
      </c>
      <c r="Q230" s="9">
        <v>4</v>
      </c>
      <c r="R230" s="9">
        <v>2</v>
      </c>
      <c r="S230" s="9">
        <v>1</v>
      </c>
      <c r="T230" s="9">
        <v>1</v>
      </c>
      <c r="U230" s="9">
        <v>1</v>
      </c>
      <c r="V230">
        <f t="shared" si="23"/>
        <v>0</v>
      </c>
      <c r="W230">
        <f t="shared" si="26"/>
        <v>1</v>
      </c>
      <c r="X230">
        <f t="shared" si="24"/>
        <v>0</v>
      </c>
      <c r="Y230">
        <f t="shared" si="25"/>
        <v>1</v>
      </c>
      <c r="Z230">
        <f t="shared" si="27"/>
        <v>0</v>
      </c>
    </row>
    <row r="231" spans="1:26" ht="13.5">
      <c r="A231" s="5">
        <v>230</v>
      </c>
      <c r="B231" s="6">
        <v>2</v>
      </c>
      <c r="C231" s="6">
        <v>69</v>
      </c>
      <c r="D231" s="6">
        <v>147.8</v>
      </c>
      <c r="E231" s="6">
        <v>44.1</v>
      </c>
      <c r="F231" s="6"/>
      <c r="G231" s="7">
        <f t="shared" si="21"/>
        <v>20.2</v>
      </c>
      <c r="H231" s="6">
        <v>129</v>
      </c>
      <c r="I231" s="6">
        <v>89</v>
      </c>
      <c r="J231" s="6">
        <f t="shared" si="22"/>
        <v>1</v>
      </c>
      <c r="K231" s="6">
        <v>185</v>
      </c>
      <c r="L231" s="9">
        <v>1</v>
      </c>
      <c r="M231" s="9">
        <v>1</v>
      </c>
      <c r="N231" s="9">
        <v>1</v>
      </c>
      <c r="O231" s="9">
        <v>3</v>
      </c>
      <c r="P231" s="9">
        <v>3</v>
      </c>
      <c r="Q231" s="9">
        <v>5</v>
      </c>
      <c r="R231" s="9">
        <v>5</v>
      </c>
      <c r="S231" s="9">
        <v>3</v>
      </c>
      <c r="T231" s="9">
        <v>1</v>
      </c>
      <c r="U231" s="9">
        <v>1</v>
      </c>
      <c r="V231">
        <f t="shared" si="23"/>
        <v>0</v>
      </c>
      <c r="W231">
        <f t="shared" si="26"/>
        <v>0</v>
      </c>
      <c r="X231">
        <f t="shared" si="24"/>
        <v>0</v>
      </c>
      <c r="Y231">
        <f t="shared" si="25"/>
        <v>0</v>
      </c>
      <c r="Z231">
        <f t="shared" si="27"/>
        <v>0</v>
      </c>
    </row>
    <row r="232" spans="1:26" ht="13.5">
      <c r="A232" s="5">
        <v>231</v>
      </c>
      <c r="B232" s="6">
        <v>1</v>
      </c>
      <c r="C232" s="6">
        <v>57</v>
      </c>
      <c r="D232" s="6">
        <v>172.1</v>
      </c>
      <c r="E232" s="6">
        <v>74</v>
      </c>
      <c r="F232" s="6">
        <v>74</v>
      </c>
      <c r="G232" s="7">
        <f t="shared" si="21"/>
        <v>25</v>
      </c>
      <c r="H232" s="6">
        <v>102</v>
      </c>
      <c r="I232" s="6">
        <v>66</v>
      </c>
      <c r="J232" s="6">
        <f t="shared" si="22"/>
        <v>1</v>
      </c>
      <c r="K232" s="6">
        <v>272</v>
      </c>
      <c r="L232" s="9">
        <v>2</v>
      </c>
      <c r="M232" s="9">
        <v>2</v>
      </c>
      <c r="N232" s="9">
        <v>1</v>
      </c>
      <c r="O232" s="9">
        <v>1</v>
      </c>
      <c r="P232" s="9">
        <v>3</v>
      </c>
      <c r="Q232" s="9">
        <v>2</v>
      </c>
      <c r="R232" s="9">
        <v>5</v>
      </c>
      <c r="S232" s="9">
        <v>4</v>
      </c>
      <c r="T232" s="9">
        <v>1</v>
      </c>
      <c r="U232" s="9">
        <v>3</v>
      </c>
      <c r="V232">
        <f t="shared" si="23"/>
        <v>0</v>
      </c>
      <c r="W232">
        <f t="shared" si="26"/>
        <v>1</v>
      </c>
      <c r="X232">
        <f t="shared" si="24"/>
        <v>1</v>
      </c>
      <c r="Y232">
        <f t="shared" si="25"/>
        <v>2</v>
      </c>
      <c r="Z232">
        <f t="shared" si="27"/>
        <v>1</v>
      </c>
    </row>
    <row r="233" spans="1:26" ht="13.5">
      <c r="A233" s="5">
        <v>232</v>
      </c>
      <c r="B233" s="6">
        <v>1</v>
      </c>
      <c r="C233" s="6">
        <v>63</v>
      </c>
      <c r="D233" s="6">
        <v>155</v>
      </c>
      <c r="E233" s="6">
        <v>60</v>
      </c>
      <c r="F233" s="6">
        <v>60</v>
      </c>
      <c r="G233" s="7">
        <f t="shared" si="21"/>
        <v>25</v>
      </c>
      <c r="H233" s="6">
        <v>136</v>
      </c>
      <c r="I233" s="6">
        <v>85</v>
      </c>
      <c r="J233" s="6">
        <f t="shared" si="22"/>
        <v>1</v>
      </c>
      <c r="K233" s="6">
        <v>213</v>
      </c>
      <c r="L233" s="9">
        <v>1</v>
      </c>
      <c r="M233" s="9">
        <v>1</v>
      </c>
      <c r="N233" s="9">
        <v>3</v>
      </c>
      <c r="O233" s="9">
        <v>3</v>
      </c>
      <c r="P233" s="9">
        <v>4</v>
      </c>
      <c r="Q233" s="9">
        <v>5</v>
      </c>
      <c r="R233" s="9">
        <v>3</v>
      </c>
      <c r="S233" s="9">
        <v>4</v>
      </c>
      <c r="T233" s="9">
        <v>1</v>
      </c>
      <c r="U233" s="9">
        <v>2</v>
      </c>
      <c r="V233">
        <f t="shared" si="23"/>
        <v>0</v>
      </c>
      <c r="W233">
        <f t="shared" si="26"/>
        <v>0</v>
      </c>
      <c r="X233">
        <f t="shared" si="24"/>
        <v>0</v>
      </c>
      <c r="Y233">
        <f t="shared" si="25"/>
        <v>0</v>
      </c>
      <c r="Z233">
        <f t="shared" si="27"/>
        <v>0</v>
      </c>
    </row>
    <row r="234" spans="1:26" ht="13.5">
      <c r="A234" s="5">
        <v>233</v>
      </c>
      <c r="B234" s="6">
        <v>1</v>
      </c>
      <c r="C234" s="6">
        <v>38</v>
      </c>
      <c r="D234" s="6">
        <v>162.7</v>
      </c>
      <c r="E234" s="6">
        <v>66</v>
      </c>
      <c r="F234" s="6"/>
      <c r="G234" s="7">
        <f t="shared" si="21"/>
        <v>24.9</v>
      </c>
      <c r="H234" s="6">
        <v>113</v>
      </c>
      <c r="I234" s="6">
        <v>74</v>
      </c>
      <c r="J234" s="6">
        <f t="shared" si="22"/>
        <v>1</v>
      </c>
      <c r="K234" s="6">
        <v>236</v>
      </c>
      <c r="L234" s="9">
        <v>1</v>
      </c>
      <c r="M234" s="9">
        <v>1</v>
      </c>
      <c r="N234" s="9">
        <v>1</v>
      </c>
      <c r="O234" s="9">
        <v>3</v>
      </c>
      <c r="P234" s="9">
        <v>4</v>
      </c>
      <c r="Q234" s="9">
        <v>1</v>
      </c>
      <c r="R234" s="9">
        <v>1</v>
      </c>
      <c r="S234" s="9">
        <v>4</v>
      </c>
      <c r="T234" s="9">
        <v>1</v>
      </c>
      <c r="U234" s="9">
        <v>2</v>
      </c>
      <c r="V234">
        <f t="shared" si="23"/>
        <v>0</v>
      </c>
      <c r="W234">
        <f t="shared" si="26"/>
        <v>1</v>
      </c>
      <c r="X234">
        <f t="shared" si="24"/>
        <v>1</v>
      </c>
      <c r="Y234">
        <f t="shared" si="25"/>
        <v>2</v>
      </c>
      <c r="Z234">
        <f t="shared" si="27"/>
        <v>0</v>
      </c>
    </row>
    <row r="235" spans="1:26" ht="13.5">
      <c r="A235" s="5">
        <v>234</v>
      </c>
      <c r="B235" s="6">
        <v>2</v>
      </c>
      <c r="C235" s="6">
        <v>38</v>
      </c>
      <c r="D235" s="6">
        <v>157</v>
      </c>
      <c r="E235" s="6">
        <v>49.7</v>
      </c>
      <c r="F235" s="6"/>
      <c r="G235" s="7">
        <f t="shared" si="21"/>
        <v>20.2</v>
      </c>
      <c r="H235" s="6">
        <v>97</v>
      </c>
      <c r="I235" s="6">
        <v>60</v>
      </c>
      <c r="J235" s="6">
        <f t="shared" si="22"/>
        <v>1</v>
      </c>
      <c r="K235" s="6">
        <v>160</v>
      </c>
      <c r="L235" s="9">
        <v>1</v>
      </c>
      <c r="M235" s="9">
        <v>1</v>
      </c>
      <c r="N235" s="9">
        <v>3</v>
      </c>
      <c r="O235" s="9">
        <v>3</v>
      </c>
      <c r="P235" s="9">
        <v>2</v>
      </c>
      <c r="Q235" s="9">
        <v>5</v>
      </c>
      <c r="R235" s="9">
        <v>5</v>
      </c>
      <c r="S235" s="9">
        <v>3</v>
      </c>
      <c r="T235" s="9">
        <v>1</v>
      </c>
      <c r="U235" s="9">
        <v>2</v>
      </c>
      <c r="V235">
        <f t="shared" si="23"/>
        <v>0</v>
      </c>
      <c r="W235">
        <f t="shared" si="26"/>
        <v>0</v>
      </c>
      <c r="X235">
        <f t="shared" si="24"/>
        <v>0</v>
      </c>
      <c r="Y235">
        <f t="shared" si="25"/>
        <v>0</v>
      </c>
      <c r="Z235">
        <f t="shared" si="27"/>
        <v>0</v>
      </c>
    </row>
    <row r="236" spans="1:26" ht="13.5">
      <c r="A236" s="5">
        <v>235</v>
      </c>
      <c r="B236" s="6">
        <v>2</v>
      </c>
      <c r="C236" s="6">
        <v>62</v>
      </c>
      <c r="D236" s="6">
        <v>147</v>
      </c>
      <c r="E236" s="6">
        <v>43.7</v>
      </c>
      <c r="F236" s="6"/>
      <c r="G236" s="7">
        <f t="shared" si="21"/>
        <v>20.2</v>
      </c>
      <c r="H236" s="6">
        <v>139</v>
      </c>
      <c r="I236" s="6">
        <v>75</v>
      </c>
      <c r="J236" s="6">
        <f t="shared" si="22"/>
        <v>1</v>
      </c>
      <c r="K236" s="6">
        <v>245</v>
      </c>
      <c r="L236" s="9">
        <v>1</v>
      </c>
      <c r="M236" s="9">
        <v>1</v>
      </c>
      <c r="N236" s="9">
        <v>2</v>
      </c>
      <c r="O236" s="9">
        <v>1</v>
      </c>
      <c r="P236" s="9">
        <v>3</v>
      </c>
      <c r="Q236" s="9">
        <v>5</v>
      </c>
      <c r="R236" s="9">
        <v>5</v>
      </c>
      <c r="S236" s="9">
        <v>4</v>
      </c>
      <c r="T236" s="9">
        <v>1</v>
      </c>
      <c r="U236" s="9">
        <v>1</v>
      </c>
      <c r="V236">
        <f t="shared" si="23"/>
        <v>0</v>
      </c>
      <c r="W236">
        <f t="shared" si="26"/>
        <v>1</v>
      </c>
      <c r="X236">
        <f t="shared" si="24"/>
        <v>0</v>
      </c>
      <c r="Y236">
        <f t="shared" si="25"/>
        <v>1</v>
      </c>
      <c r="Z236">
        <f t="shared" si="27"/>
        <v>0</v>
      </c>
    </row>
    <row r="237" spans="1:26" ht="13.5">
      <c r="A237" s="5">
        <v>236</v>
      </c>
      <c r="B237" s="6">
        <v>1</v>
      </c>
      <c r="C237" s="6">
        <v>55</v>
      </c>
      <c r="D237" s="6">
        <v>165.2</v>
      </c>
      <c r="E237" s="6">
        <v>68</v>
      </c>
      <c r="F237" s="6"/>
      <c r="G237" s="7">
        <f t="shared" si="21"/>
        <v>24.9</v>
      </c>
      <c r="H237" s="6">
        <v>122</v>
      </c>
      <c r="I237" s="6">
        <v>72</v>
      </c>
      <c r="J237" s="6">
        <f t="shared" si="22"/>
        <v>1</v>
      </c>
      <c r="K237" s="6">
        <v>206</v>
      </c>
      <c r="L237" s="9">
        <v>2</v>
      </c>
      <c r="M237" s="9">
        <v>1</v>
      </c>
      <c r="N237" s="9">
        <v>1</v>
      </c>
      <c r="O237" s="9">
        <v>3</v>
      </c>
      <c r="P237" s="9">
        <v>4</v>
      </c>
      <c r="Q237" s="9">
        <v>5</v>
      </c>
      <c r="R237" s="9">
        <v>5</v>
      </c>
      <c r="S237" s="9">
        <v>4</v>
      </c>
      <c r="T237" s="9">
        <v>3</v>
      </c>
      <c r="U237" s="9">
        <v>1</v>
      </c>
      <c r="V237">
        <f t="shared" si="23"/>
        <v>0</v>
      </c>
      <c r="W237">
        <f t="shared" si="26"/>
        <v>0</v>
      </c>
      <c r="X237">
        <f t="shared" si="24"/>
        <v>0</v>
      </c>
      <c r="Y237">
        <f t="shared" si="25"/>
        <v>0</v>
      </c>
      <c r="Z237">
        <f t="shared" si="27"/>
        <v>0</v>
      </c>
    </row>
    <row r="238" spans="1:26" ht="13.5">
      <c r="A238" s="5">
        <v>237</v>
      </c>
      <c r="B238" s="6">
        <v>2</v>
      </c>
      <c r="C238" s="6">
        <v>52</v>
      </c>
      <c r="D238" s="6">
        <v>149.1</v>
      </c>
      <c r="E238" s="6">
        <v>44.8</v>
      </c>
      <c r="F238" s="6"/>
      <c r="G238" s="7">
        <f t="shared" si="21"/>
        <v>20.2</v>
      </c>
      <c r="H238" s="6">
        <v>135</v>
      </c>
      <c r="I238" s="6">
        <v>88</v>
      </c>
      <c r="J238" s="6">
        <f t="shared" si="22"/>
        <v>1</v>
      </c>
      <c r="K238" s="6">
        <v>190</v>
      </c>
      <c r="L238" s="9">
        <v>1</v>
      </c>
      <c r="M238" s="9">
        <v>1</v>
      </c>
      <c r="N238" s="9">
        <v>1</v>
      </c>
      <c r="O238" s="9">
        <v>2</v>
      </c>
      <c r="P238" s="9">
        <v>3</v>
      </c>
      <c r="Q238" s="9">
        <v>2</v>
      </c>
      <c r="R238" s="9">
        <v>3</v>
      </c>
      <c r="S238" s="9">
        <v>4</v>
      </c>
      <c r="T238" s="9">
        <v>1</v>
      </c>
      <c r="U238" s="9">
        <v>1</v>
      </c>
      <c r="V238">
        <f t="shared" si="23"/>
        <v>0</v>
      </c>
      <c r="W238">
        <f t="shared" si="26"/>
        <v>0</v>
      </c>
      <c r="X238">
        <f t="shared" si="24"/>
        <v>1</v>
      </c>
      <c r="Y238">
        <f t="shared" si="25"/>
        <v>1</v>
      </c>
      <c r="Z238">
        <f t="shared" si="27"/>
        <v>0</v>
      </c>
    </row>
    <row r="239" spans="1:26" ht="13.5">
      <c r="A239" s="5">
        <v>238</v>
      </c>
      <c r="B239" s="6">
        <v>1</v>
      </c>
      <c r="C239" s="6">
        <v>67</v>
      </c>
      <c r="D239" s="6">
        <v>152.6</v>
      </c>
      <c r="E239" s="6">
        <v>58.1</v>
      </c>
      <c r="F239" s="6"/>
      <c r="G239" s="7">
        <f t="shared" si="21"/>
        <v>24.9</v>
      </c>
      <c r="H239" s="6">
        <v>108</v>
      </c>
      <c r="I239" s="6">
        <v>58</v>
      </c>
      <c r="J239" s="6">
        <f t="shared" si="22"/>
        <v>1</v>
      </c>
      <c r="K239" s="6">
        <v>211</v>
      </c>
      <c r="L239" s="9">
        <v>1</v>
      </c>
      <c r="M239" s="9">
        <v>1</v>
      </c>
      <c r="N239" s="9">
        <v>1</v>
      </c>
      <c r="O239" s="9">
        <v>5</v>
      </c>
      <c r="P239" s="9">
        <v>3</v>
      </c>
      <c r="Q239" s="9">
        <v>5</v>
      </c>
      <c r="R239" s="9">
        <v>5</v>
      </c>
      <c r="S239" s="9">
        <v>1</v>
      </c>
      <c r="T239" s="9">
        <v>3</v>
      </c>
      <c r="U239" s="9">
        <v>2</v>
      </c>
      <c r="V239">
        <f t="shared" si="23"/>
        <v>0</v>
      </c>
      <c r="W239">
        <f t="shared" si="26"/>
        <v>0</v>
      </c>
      <c r="X239">
        <f t="shared" si="24"/>
        <v>0</v>
      </c>
      <c r="Y239">
        <f t="shared" si="25"/>
        <v>0</v>
      </c>
      <c r="Z239">
        <f t="shared" si="27"/>
        <v>0</v>
      </c>
    </row>
    <row r="240" spans="1:26" ht="13.5">
      <c r="A240" s="5">
        <v>239</v>
      </c>
      <c r="B240" s="6">
        <v>1</v>
      </c>
      <c r="C240" s="6">
        <v>62</v>
      </c>
      <c r="D240" s="6">
        <v>174.2</v>
      </c>
      <c r="E240" s="6">
        <v>75.4</v>
      </c>
      <c r="F240" s="6"/>
      <c r="G240" s="7">
        <f t="shared" si="21"/>
        <v>24.8</v>
      </c>
      <c r="H240" s="6">
        <v>138</v>
      </c>
      <c r="I240" s="6">
        <v>85</v>
      </c>
      <c r="J240" s="6">
        <f t="shared" si="22"/>
        <v>1</v>
      </c>
      <c r="K240" s="6">
        <v>233</v>
      </c>
      <c r="L240" s="9">
        <v>4</v>
      </c>
      <c r="M240" s="9">
        <v>1</v>
      </c>
      <c r="N240" s="9">
        <v>3</v>
      </c>
      <c r="O240" s="9">
        <v>5</v>
      </c>
      <c r="P240" s="9">
        <v>3</v>
      </c>
      <c r="Q240" s="9">
        <v>2</v>
      </c>
      <c r="R240" s="9">
        <v>2</v>
      </c>
      <c r="S240" s="9">
        <v>4</v>
      </c>
      <c r="T240" s="9">
        <v>1</v>
      </c>
      <c r="U240" s="9">
        <v>1</v>
      </c>
      <c r="V240">
        <f t="shared" si="23"/>
        <v>0</v>
      </c>
      <c r="W240">
        <f t="shared" si="26"/>
        <v>1</v>
      </c>
      <c r="X240">
        <f t="shared" si="24"/>
        <v>1</v>
      </c>
      <c r="Y240">
        <f t="shared" si="25"/>
        <v>2</v>
      </c>
      <c r="Z240">
        <f t="shared" si="27"/>
        <v>0</v>
      </c>
    </row>
    <row r="241" spans="1:26" ht="13.5">
      <c r="A241" s="5">
        <v>240</v>
      </c>
      <c r="B241" s="6">
        <v>1</v>
      </c>
      <c r="C241" s="6">
        <v>65</v>
      </c>
      <c r="D241" s="6">
        <v>169.8</v>
      </c>
      <c r="E241" s="6">
        <v>71.5</v>
      </c>
      <c r="F241" s="6"/>
      <c r="G241" s="7">
        <f t="shared" si="21"/>
        <v>24.8</v>
      </c>
      <c r="H241" s="6">
        <v>100</v>
      </c>
      <c r="I241" s="6">
        <v>65</v>
      </c>
      <c r="J241" s="6">
        <f t="shared" si="22"/>
        <v>1</v>
      </c>
      <c r="K241" s="6">
        <v>210</v>
      </c>
      <c r="L241" s="9">
        <v>2</v>
      </c>
      <c r="M241" s="9">
        <v>1</v>
      </c>
      <c r="N241" s="9">
        <v>1</v>
      </c>
      <c r="O241" s="9">
        <v>1</v>
      </c>
      <c r="P241" s="9">
        <v>4</v>
      </c>
      <c r="Q241" s="9">
        <v>2</v>
      </c>
      <c r="R241" s="9">
        <v>5</v>
      </c>
      <c r="S241" s="9">
        <v>4</v>
      </c>
      <c r="T241" s="9">
        <v>1</v>
      </c>
      <c r="U241" s="9">
        <v>1</v>
      </c>
      <c r="V241">
        <f t="shared" si="23"/>
        <v>0</v>
      </c>
      <c r="W241">
        <f t="shared" si="26"/>
        <v>0</v>
      </c>
      <c r="X241">
        <f t="shared" si="24"/>
        <v>1</v>
      </c>
      <c r="Y241">
        <f t="shared" si="25"/>
        <v>1</v>
      </c>
      <c r="Z241">
        <f t="shared" si="27"/>
        <v>0</v>
      </c>
    </row>
    <row r="242" spans="1:26" ht="13.5">
      <c r="A242" s="5">
        <v>241</v>
      </c>
      <c r="B242" s="6">
        <v>2</v>
      </c>
      <c r="C242" s="6">
        <v>67</v>
      </c>
      <c r="D242" s="6">
        <v>169.8</v>
      </c>
      <c r="E242" s="6">
        <v>58</v>
      </c>
      <c r="F242" s="6"/>
      <c r="G242" s="7">
        <f t="shared" si="21"/>
        <v>20.1</v>
      </c>
      <c r="H242" s="6">
        <v>112</v>
      </c>
      <c r="I242" s="6">
        <v>70</v>
      </c>
      <c r="J242" s="6">
        <f t="shared" si="22"/>
        <v>1</v>
      </c>
      <c r="K242" s="6">
        <v>246</v>
      </c>
      <c r="L242" s="9">
        <v>1</v>
      </c>
      <c r="M242" s="9">
        <v>1</v>
      </c>
      <c r="N242" s="9">
        <v>1</v>
      </c>
      <c r="O242" s="9">
        <v>1</v>
      </c>
      <c r="P242" s="9">
        <v>4</v>
      </c>
      <c r="Q242" s="9">
        <v>4</v>
      </c>
      <c r="R242" s="9">
        <v>4</v>
      </c>
      <c r="S242" s="9">
        <v>4</v>
      </c>
      <c r="T242" s="9">
        <v>1</v>
      </c>
      <c r="U242" s="9">
        <v>1</v>
      </c>
      <c r="V242">
        <f t="shared" si="23"/>
        <v>0</v>
      </c>
      <c r="W242">
        <f t="shared" si="26"/>
        <v>1</v>
      </c>
      <c r="X242">
        <f t="shared" si="24"/>
        <v>0</v>
      </c>
      <c r="Y242">
        <f t="shared" si="25"/>
        <v>1</v>
      </c>
      <c r="Z242">
        <f t="shared" si="27"/>
        <v>0</v>
      </c>
    </row>
    <row r="243" spans="1:26" ht="13.5">
      <c r="A243" s="5">
        <v>242</v>
      </c>
      <c r="B243" s="6">
        <v>2</v>
      </c>
      <c r="C243" s="6">
        <v>37</v>
      </c>
      <c r="D243" s="6">
        <v>152</v>
      </c>
      <c r="E243" s="6">
        <v>46.5</v>
      </c>
      <c r="F243" s="6"/>
      <c r="G243" s="7">
        <f t="shared" si="21"/>
        <v>20.1</v>
      </c>
      <c r="H243" s="6">
        <v>84</v>
      </c>
      <c r="I243" s="6">
        <v>50</v>
      </c>
      <c r="J243" s="6">
        <f t="shared" si="22"/>
        <v>1</v>
      </c>
      <c r="K243" s="6">
        <v>205</v>
      </c>
      <c r="L243" s="9">
        <v>1</v>
      </c>
      <c r="M243" s="9">
        <v>1</v>
      </c>
      <c r="N243" s="9">
        <v>3</v>
      </c>
      <c r="O243" s="9">
        <v>3</v>
      </c>
      <c r="P243" s="9">
        <v>3</v>
      </c>
      <c r="Q243" s="9">
        <v>5</v>
      </c>
      <c r="R243" s="9">
        <v>5</v>
      </c>
      <c r="S243" s="9">
        <v>3</v>
      </c>
      <c r="T243" s="9">
        <v>1</v>
      </c>
      <c r="U243" s="9">
        <v>1</v>
      </c>
      <c r="V243">
        <f t="shared" si="23"/>
        <v>0</v>
      </c>
      <c r="W243">
        <f t="shared" si="26"/>
        <v>0</v>
      </c>
      <c r="X243">
        <f t="shared" si="24"/>
        <v>0</v>
      </c>
      <c r="Y243">
        <f t="shared" si="25"/>
        <v>0</v>
      </c>
      <c r="Z243">
        <f t="shared" si="27"/>
        <v>0</v>
      </c>
    </row>
    <row r="244" spans="1:26" ht="13.5">
      <c r="A244" s="5">
        <v>243</v>
      </c>
      <c r="B244" s="6">
        <v>1</v>
      </c>
      <c r="C244" s="6">
        <v>53</v>
      </c>
      <c r="D244" s="6">
        <v>146</v>
      </c>
      <c r="E244" s="6">
        <v>52.9</v>
      </c>
      <c r="F244" s="6"/>
      <c r="G244" s="7">
        <f t="shared" si="21"/>
        <v>24.8</v>
      </c>
      <c r="H244" s="6">
        <v>93</v>
      </c>
      <c r="I244" s="6">
        <v>61</v>
      </c>
      <c r="J244" s="6">
        <f t="shared" si="22"/>
        <v>1</v>
      </c>
      <c r="K244" s="6">
        <v>232</v>
      </c>
      <c r="L244" s="9">
        <v>1</v>
      </c>
      <c r="M244" s="9">
        <v>1</v>
      </c>
      <c r="N244" s="9">
        <v>1</v>
      </c>
      <c r="O244" s="9">
        <v>1</v>
      </c>
      <c r="P244" s="9">
        <v>1</v>
      </c>
      <c r="Q244" s="9">
        <v>5</v>
      </c>
      <c r="R244" s="9">
        <v>5</v>
      </c>
      <c r="S244" s="9">
        <v>2</v>
      </c>
      <c r="T244" s="9">
        <v>2</v>
      </c>
      <c r="U244" s="9">
        <v>1</v>
      </c>
      <c r="V244">
        <f t="shared" si="23"/>
        <v>0</v>
      </c>
      <c r="W244">
        <f t="shared" si="26"/>
        <v>1</v>
      </c>
      <c r="X244">
        <f t="shared" si="24"/>
        <v>0</v>
      </c>
      <c r="Y244">
        <f t="shared" si="25"/>
        <v>1</v>
      </c>
      <c r="Z244">
        <f t="shared" si="27"/>
        <v>0</v>
      </c>
    </row>
    <row r="245" spans="1:26" ht="13.5">
      <c r="A245" s="5">
        <v>244</v>
      </c>
      <c r="B245" s="6">
        <v>2</v>
      </c>
      <c r="C245" s="6">
        <v>61</v>
      </c>
      <c r="D245" s="6">
        <v>159.6</v>
      </c>
      <c r="E245" s="6">
        <v>51.2</v>
      </c>
      <c r="F245" s="6"/>
      <c r="G245" s="7">
        <f t="shared" si="21"/>
        <v>20.1</v>
      </c>
      <c r="H245" s="6">
        <v>102</v>
      </c>
      <c r="I245" s="6">
        <v>60</v>
      </c>
      <c r="J245" s="6">
        <f t="shared" si="22"/>
        <v>1</v>
      </c>
      <c r="K245" s="6">
        <v>194</v>
      </c>
      <c r="L245" s="9">
        <v>1</v>
      </c>
      <c r="M245" s="9">
        <v>1</v>
      </c>
      <c r="N245" s="9">
        <v>1</v>
      </c>
      <c r="O245" s="9">
        <v>3</v>
      </c>
      <c r="P245" s="9">
        <v>3</v>
      </c>
      <c r="Q245" s="9">
        <v>5</v>
      </c>
      <c r="R245" s="9">
        <v>5</v>
      </c>
      <c r="S245" s="9">
        <v>4</v>
      </c>
      <c r="T245" s="9">
        <v>1</v>
      </c>
      <c r="U245" s="9">
        <v>1</v>
      </c>
      <c r="V245">
        <f t="shared" si="23"/>
        <v>0</v>
      </c>
      <c r="W245">
        <f t="shared" si="26"/>
        <v>0</v>
      </c>
      <c r="X245">
        <f t="shared" si="24"/>
        <v>0</v>
      </c>
      <c r="Y245">
        <f t="shared" si="25"/>
        <v>0</v>
      </c>
      <c r="Z245">
        <f t="shared" si="27"/>
        <v>0</v>
      </c>
    </row>
    <row r="246" spans="1:26" ht="13.5">
      <c r="A246" s="5">
        <v>245</v>
      </c>
      <c r="B246" s="6">
        <v>2</v>
      </c>
      <c r="C246" s="6">
        <v>54</v>
      </c>
      <c r="D246" s="6">
        <v>151.5</v>
      </c>
      <c r="E246" s="6">
        <v>45.8</v>
      </c>
      <c r="F246" s="6"/>
      <c r="G246" s="7">
        <f t="shared" si="21"/>
        <v>20</v>
      </c>
      <c r="H246" s="6">
        <v>116</v>
      </c>
      <c r="I246" s="6">
        <v>70</v>
      </c>
      <c r="J246" s="6">
        <f t="shared" si="22"/>
        <v>1</v>
      </c>
      <c r="K246" s="6">
        <v>264</v>
      </c>
      <c r="L246" s="9">
        <v>1</v>
      </c>
      <c r="M246" s="9">
        <v>1</v>
      </c>
      <c r="N246" s="9">
        <v>1</v>
      </c>
      <c r="O246" s="9">
        <v>1</v>
      </c>
      <c r="P246" s="9">
        <v>3</v>
      </c>
      <c r="Q246" s="9">
        <v>5</v>
      </c>
      <c r="R246" s="9">
        <v>5</v>
      </c>
      <c r="S246" s="9">
        <v>4</v>
      </c>
      <c r="T246" s="9">
        <v>1</v>
      </c>
      <c r="U246" s="9">
        <v>2</v>
      </c>
      <c r="V246">
        <f t="shared" si="23"/>
        <v>0</v>
      </c>
      <c r="W246">
        <f t="shared" si="26"/>
        <v>1</v>
      </c>
      <c r="X246">
        <f t="shared" si="24"/>
        <v>0</v>
      </c>
      <c r="Y246">
        <f t="shared" si="25"/>
        <v>1</v>
      </c>
      <c r="Z246">
        <f t="shared" si="27"/>
        <v>0</v>
      </c>
    </row>
    <row r="247" spans="1:26" ht="13.5">
      <c r="A247" s="5">
        <v>246</v>
      </c>
      <c r="B247" s="6">
        <v>1</v>
      </c>
      <c r="C247" s="6">
        <v>51</v>
      </c>
      <c r="D247" s="6">
        <v>160.9</v>
      </c>
      <c r="E247" s="6">
        <v>64</v>
      </c>
      <c r="F247" s="6"/>
      <c r="G247" s="7">
        <f t="shared" si="21"/>
        <v>24.7</v>
      </c>
      <c r="H247" s="6">
        <v>138</v>
      </c>
      <c r="I247" s="6">
        <v>86</v>
      </c>
      <c r="J247" s="6">
        <f t="shared" si="22"/>
        <v>1</v>
      </c>
      <c r="K247" s="6">
        <v>239</v>
      </c>
      <c r="L247" s="9">
        <v>1</v>
      </c>
      <c r="M247" s="9">
        <v>1</v>
      </c>
      <c r="N247" s="9">
        <v>2</v>
      </c>
      <c r="O247" s="9">
        <v>1</v>
      </c>
      <c r="P247" s="9">
        <v>3</v>
      </c>
      <c r="Q247" s="9">
        <v>5</v>
      </c>
      <c r="R247" s="9">
        <v>3</v>
      </c>
      <c r="S247" s="9">
        <v>4</v>
      </c>
      <c r="T247" s="9">
        <v>1</v>
      </c>
      <c r="U247" s="9">
        <v>1</v>
      </c>
      <c r="V247">
        <f t="shared" si="23"/>
        <v>0</v>
      </c>
      <c r="W247">
        <f t="shared" si="26"/>
        <v>1</v>
      </c>
      <c r="X247">
        <f t="shared" si="24"/>
        <v>0</v>
      </c>
      <c r="Y247">
        <f t="shared" si="25"/>
        <v>1</v>
      </c>
      <c r="Z247">
        <f t="shared" si="27"/>
        <v>0</v>
      </c>
    </row>
    <row r="248" spans="1:26" ht="13.5">
      <c r="A248" s="5">
        <v>247</v>
      </c>
      <c r="B248" s="6">
        <v>2</v>
      </c>
      <c r="C248" s="6">
        <v>69</v>
      </c>
      <c r="D248" s="6">
        <v>166.4</v>
      </c>
      <c r="E248" s="6">
        <v>55</v>
      </c>
      <c r="F248" s="6"/>
      <c r="G248" s="7">
        <f t="shared" si="21"/>
        <v>19.9</v>
      </c>
      <c r="H248" s="6">
        <v>102</v>
      </c>
      <c r="I248" s="6">
        <v>72</v>
      </c>
      <c r="J248" s="6">
        <f t="shared" si="22"/>
        <v>1</v>
      </c>
      <c r="K248" s="6">
        <v>205</v>
      </c>
      <c r="L248" s="9">
        <v>1</v>
      </c>
      <c r="M248" s="9">
        <v>1</v>
      </c>
      <c r="N248" s="9">
        <v>2</v>
      </c>
      <c r="O248" s="9">
        <v>3</v>
      </c>
      <c r="P248" s="9">
        <v>3</v>
      </c>
      <c r="Q248" s="9">
        <v>5</v>
      </c>
      <c r="R248" s="9">
        <v>3</v>
      </c>
      <c r="S248" s="9">
        <v>4</v>
      </c>
      <c r="T248" s="9">
        <v>1</v>
      </c>
      <c r="U248" s="9">
        <v>2</v>
      </c>
      <c r="V248">
        <f t="shared" si="23"/>
        <v>0</v>
      </c>
      <c r="W248">
        <f t="shared" si="26"/>
        <v>0</v>
      </c>
      <c r="X248">
        <f t="shared" si="24"/>
        <v>0</v>
      </c>
      <c r="Y248">
        <f t="shared" si="25"/>
        <v>0</v>
      </c>
      <c r="Z248">
        <f t="shared" si="27"/>
        <v>0</v>
      </c>
    </row>
    <row r="249" spans="1:26" ht="13.5">
      <c r="A249" s="5">
        <v>248</v>
      </c>
      <c r="B249" s="6">
        <v>1</v>
      </c>
      <c r="C249" s="6">
        <v>61</v>
      </c>
      <c r="D249" s="6">
        <v>175</v>
      </c>
      <c r="E249" s="6">
        <v>75</v>
      </c>
      <c r="F249" s="6"/>
      <c r="G249" s="7">
        <f t="shared" si="21"/>
        <v>24.5</v>
      </c>
      <c r="H249" s="6">
        <v>113</v>
      </c>
      <c r="I249" s="6">
        <v>67</v>
      </c>
      <c r="J249" s="6">
        <f t="shared" si="22"/>
        <v>1</v>
      </c>
      <c r="K249" s="6">
        <v>209</v>
      </c>
      <c r="L249" s="9">
        <v>1</v>
      </c>
      <c r="M249" s="9">
        <v>2</v>
      </c>
      <c r="N249" s="9">
        <v>2</v>
      </c>
      <c r="O249" s="9">
        <v>3</v>
      </c>
      <c r="P249" s="9">
        <v>4</v>
      </c>
      <c r="Q249" s="9">
        <v>2</v>
      </c>
      <c r="R249" s="9">
        <v>5</v>
      </c>
      <c r="S249" s="9">
        <v>4</v>
      </c>
      <c r="T249" s="9">
        <v>1</v>
      </c>
      <c r="U249" s="9">
        <v>2</v>
      </c>
      <c r="V249">
        <f t="shared" si="23"/>
        <v>0</v>
      </c>
      <c r="W249">
        <f t="shared" si="26"/>
        <v>0</v>
      </c>
      <c r="X249">
        <f t="shared" si="24"/>
        <v>1</v>
      </c>
      <c r="Y249">
        <f t="shared" si="25"/>
        <v>1</v>
      </c>
      <c r="Z249">
        <f t="shared" si="27"/>
        <v>0</v>
      </c>
    </row>
    <row r="250" spans="1:26" ht="13.5">
      <c r="A250" s="5">
        <v>249</v>
      </c>
      <c r="B250" s="6">
        <v>2</v>
      </c>
      <c r="C250" s="6">
        <v>37</v>
      </c>
      <c r="D250" s="6">
        <v>156</v>
      </c>
      <c r="E250" s="6">
        <v>48.4</v>
      </c>
      <c r="F250" s="6"/>
      <c r="G250" s="7">
        <f t="shared" si="21"/>
        <v>19.9</v>
      </c>
      <c r="H250" s="6">
        <v>113</v>
      </c>
      <c r="I250" s="6">
        <v>81</v>
      </c>
      <c r="J250" s="6">
        <f t="shared" si="22"/>
        <v>1</v>
      </c>
      <c r="K250" s="6">
        <v>221</v>
      </c>
      <c r="L250" s="9">
        <v>1</v>
      </c>
      <c r="M250" s="9">
        <v>1</v>
      </c>
      <c r="N250" s="9">
        <v>1</v>
      </c>
      <c r="O250" s="9">
        <v>5</v>
      </c>
      <c r="P250" s="9">
        <v>3</v>
      </c>
      <c r="Q250" s="9">
        <v>1</v>
      </c>
      <c r="R250" s="9">
        <v>5</v>
      </c>
      <c r="S250" s="9">
        <v>1</v>
      </c>
      <c r="T250" s="9">
        <v>1</v>
      </c>
      <c r="U250" s="9">
        <v>1</v>
      </c>
      <c r="V250">
        <f t="shared" si="23"/>
        <v>0</v>
      </c>
      <c r="W250">
        <f t="shared" si="26"/>
        <v>0</v>
      </c>
      <c r="X250">
        <f t="shared" si="24"/>
        <v>1</v>
      </c>
      <c r="Y250">
        <f t="shared" si="25"/>
        <v>1</v>
      </c>
      <c r="Z250">
        <f t="shared" si="27"/>
        <v>0</v>
      </c>
    </row>
    <row r="251" spans="1:26" ht="13.5">
      <c r="A251" s="5">
        <v>250</v>
      </c>
      <c r="B251" s="6">
        <v>1</v>
      </c>
      <c r="C251" s="6">
        <v>55</v>
      </c>
      <c r="D251" s="6">
        <v>151.8</v>
      </c>
      <c r="E251" s="6">
        <v>56.4</v>
      </c>
      <c r="F251" s="6"/>
      <c r="G251" s="7">
        <f t="shared" si="21"/>
        <v>24.5</v>
      </c>
      <c r="H251" s="6">
        <v>101</v>
      </c>
      <c r="I251" s="6">
        <v>53</v>
      </c>
      <c r="J251" s="6">
        <f t="shared" si="22"/>
        <v>1</v>
      </c>
      <c r="K251" s="6">
        <v>178</v>
      </c>
      <c r="L251" s="9">
        <v>1</v>
      </c>
      <c r="M251" s="9">
        <v>2</v>
      </c>
      <c r="N251" s="9">
        <v>2</v>
      </c>
      <c r="O251" s="9">
        <v>3</v>
      </c>
      <c r="P251" s="9">
        <v>2</v>
      </c>
      <c r="Q251" s="9">
        <v>5</v>
      </c>
      <c r="R251" s="9">
        <v>4</v>
      </c>
      <c r="S251" s="9">
        <v>3</v>
      </c>
      <c r="T251" s="9">
        <v>3</v>
      </c>
      <c r="U251" s="9">
        <v>2</v>
      </c>
      <c r="V251">
        <f t="shared" si="23"/>
        <v>0</v>
      </c>
      <c r="W251">
        <f t="shared" si="26"/>
        <v>0</v>
      </c>
      <c r="X251">
        <f t="shared" si="24"/>
        <v>0</v>
      </c>
      <c r="Y251">
        <f t="shared" si="25"/>
        <v>0</v>
      </c>
      <c r="Z251">
        <f t="shared" si="27"/>
        <v>0</v>
      </c>
    </row>
    <row r="252" spans="1:26" ht="13.5">
      <c r="A252" s="5">
        <v>251</v>
      </c>
      <c r="B252" s="6">
        <v>2</v>
      </c>
      <c r="C252" s="6">
        <v>31</v>
      </c>
      <c r="D252" s="6">
        <v>166.7</v>
      </c>
      <c r="E252" s="6">
        <v>55.4</v>
      </c>
      <c r="F252" s="6"/>
      <c r="G252" s="7">
        <f t="shared" si="21"/>
        <v>19.9</v>
      </c>
      <c r="H252" s="6">
        <v>139</v>
      </c>
      <c r="I252" s="6">
        <v>92</v>
      </c>
      <c r="J252" s="6">
        <f t="shared" si="22"/>
        <v>2</v>
      </c>
      <c r="K252" s="6">
        <v>175</v>
      </c>
      <c r="L252" s="9">
        <v>1</v>
      </c>
      <c r="M252" s="9">
        <v>3</v>
      </c>
      <c r="N252" s="9">
        <v>3</v>
      </c>
      <c r="O252" s="9">
        <v>3</v>
      </c>
      <c r="P252" s="9">
        <v>2</v>
      </c>
      <c r="Q252" s="9">
        <v>1</v>
      </c>
      <c r="R252" s="9">
        <v>1</v>
      </c>
      <c r="S252" s="9">
        <v>4</v>
      </c>
      <c r="T252" s="9">
        <v>1</v>
      </c>
      <c r="U252" s="9">
        <v>4</v>
      </c>
      <c r="V252">
        <f t="shared" si="23"/>
        <v>1</v>
      </c>
      <c r="W252">
        <f t="shared" si="26"/>
        <v>0</v>
      </c>
      <c r="X252">
        <f t="shared" si="24"/>
        <v>1</v>
      </c>
      <c r="Y252">
        <f t="shared" si="25"/>
        <v>2</v>
      </c>
      <c r="Z252">
        <f t="shared" si="27"/>
        <v>0</v>
      </c>
    </row>
    <row r="253" spans="1:26" ht="13.5">
      <c r="A253" s="5">
        <v>252</v>
      </c>
      <c r="B253" s="6">
        <v>2</v>
      </c>
      <c r="C253" s="6">
        <v>64</v>
      </c>
      <c r="D253" s="6">
        <v>161.4</v>
      </c>
      <c r="E253" s="6">
        <v>51.9</v>
      </c>
      <c r="F253" s="6"/>
      <c r="G253" s="7">
        <f t="shared" si="21"/>
        <v>19.9</v>
      </c>
      <c r="H253" s="6">
        <v>124</v>
      </c>
      <c r="I253" s="6">
        <v>73</v>
      </c>
      <c r="J253" s="6">
        <f t="shared" si="22"/>
        <v>1</v>
      </c>
      <c r="K253" s="6">
        <v>206</v>
      </c>
      <c r="L253" s="9">
        <v>1</v>
      </c>
      <c r="M253" s="9">
        <v>1</v>
      </c>
      <c r="N253" s="9">
        <v>1</v>
      </c>
      <c r="O253" s="9">
        <v>3</v>
      </c>
      <c r="P253" s="9">
        <v>4</v>
      </c>
      <c r="Q253" s="9">
        <v>5</v>
      </c>
      <c r="R253" s="9">
        <v>3</v>
      </c>
      <c r="S253" s="9">
        <v>3</v>
      </c>
      <c r="T253" s="9">
        <v>1</v>
      </c>
      <c r="U253" s="9">
        <v>1</v>
      </c>
      <c r="V253">
        <f t="shared" si="23"/>
        <v>0</v>
      </c>
      <c r="W253">
        <f t="shared" si="26"/>
        <v>0</v>
      </c>
      <c r="X253">
        <f t="shared" si="24"/>
        <v>0</v>
      </c>
      <c r="Y253">
        <f t="shared" si="25"/>
        <v>0</v>
      </c>
      <c r="Z253">
        <f t="shared" si="27"/>
        <v>0</v>
      </c>
    </row>
    <row r="254" spans="1:26" ht="13.5">
      <c r="A254" s="5">
        <v>253</v>
      </c>
      <c r="B254" s="6">
        <v>2</v>
      </c>
      <c r="C254" s="6">
        <v>69</v>
      </c>
      <c r="D254" s="6">
        <v>158.5</v>
      </c>
      <c r="E254" s="6">
        <v>49.8</v>
      </c>
      <c r="F254" s="6"/>
      <c r="G254" s="7">
        <f t="shared" si="21"/>
        <v>19.8</v>
      </c>
      <c r="H254" s="6">
        <v>102</v>
      </c>
      <c r="I254" s="6">
        <v>57</v>
      </c>
      <c r="J254" s="6">
        <f t="shared" si="22"/>
        <v>1</v>
      </c>
      <c r="K254" s="6">
        <v>130</v>
      </c>
      <c r="L254" s="9">
        <v>1</v>
      </c>
      <c r="M254" s="9">
        <v>1</v>
      </c>
      <c r="N254" s="9">
        <v>1</v>
      </c>
      <c r="O254" s="9">
        <v>5</v>
      </c>
      <c r="P254" s="9">
        <v>3</v>
      </c>
      <c r="Q254" s="9">
        <v>5</v>
      </c>
      <c r="R254" s="9">
        <v>5</v>
      </c>
      <c r="S254" s="9">
        <v>4</v>
      </c>
      <c r="T254" s="9">
        <v>1</v>
      </c>
      <c r="U254" s="9">
        <v>2</v>
      </c>
      <c r="V254">
        <f t="shared" si="23"/>
        <v>0</v>
      </c>
      <c r="W254">
        <f t="shared" si="26"/>
        <v>0</v>
      </c>
      <c r="X254">
        <f t="shared" si="24"/>
        <v>0</v>
      </c>
      <c r="Y254">
        <f t="shared" si="25"/>
        <v>0</v>
      </c>
      <c r="Z254">
        <f t="shared" si="27"/>
        <v>0</v>
      </c>
    </row>
    <row r="255" spans="1:26" ht="13.5">
      <c r="A255" s="5">
        <v>254</v>
      </c>
      <c r="B255" s="6">
        <v>2</v>
      </c>
      <c r="C255" s="6">
        <v>68</v>
      </c>
      <c r="D255" s="6">
        <v>150.2</v>
      </c>
      <c r="E255" s="6">
        <v>44.7</v>
      </c>
      <c r="F255" s="6"/>
      <c r="G255" s="7">
        <f t="shared" si="21"/>
        <v>19.8</v>
      </c>
      <c r="H255" s="6">
        <v>136</v>
      </c>
      <c r="I255" s="6">
        <v>84</v>
      </c>
      <c r="J255" s="6">
        <f t="shared" si="22"/>
        <v>1</v>
      </c>
      <c r="K255" s="6">
        <v>249</v>
      </c>
      <c r="L255" s="9">
        <v>1</v>
      </c>
      <c r="M255" s="9">
        <v>1</v>
      </c>
      <c r="N255" s="9">
        <v>1</v>
      </c>
      <c r="O255" s="9">
        <v>3</v>
      </c>
      <c r="P255" s="9">
        <v>3</v>
      </c>
      <c r="Q255" s="9">
        <v>5</v>
      </c>
      <c r="R255" s="9">
        <v>5</v>
      </c>
      <c r="S255" s="9">
        <v>1</v>
      </c>
      <c r="T255" s="9">
        <v>1</v>
      </c>
      <c r="U255" s="9">
        <v>1</v>
      </c>
      <c r="V255">
        <f t="shared" si="23"/>
        <v>0</v>
      </c>
      <c r="W255">
        <f t="shared" si="26"/>
        <v>1</v>
      </c>
      <c r="X255">
        <f t="shared" si="24"/>
        <v>0</v>
      </c>
      <c r="Y255">
        <f t="shared" si="25"/>
        <v>1</v>
      </c>
      <c r="Z255">
        <f t="shared" si="27"/>
        <v>0</v>
      </c>
    </row>
    <row r="256" spans="1:26" ht="13.5">
      <c r="A256" s="5">
        <v>255</v>
      </c>
      <c r="B256" s="6">
        <v>2</v>
      </c>
      <c r="C256" s="6">
        <v>63</v>
      </c>
      <c r="D256" s="6">
        <v>148</v>
      </c>
      <c r="E256" s="6">
        <v>43.4</v>
      </c>
      <c r="F256" s="6"/>
      <c r="G256" s="7">
        <f t="shared" si="21"/>
        <v>19.8</v>
      </c>
      <c r="H256" s="6">
        <v>95</v>
      </c>
      <c r="I256" s="6">
        <v>65</v>
      </c>
      <c r="J256" s="6">
        <f t="shared" si="22"/>
        <v>1</v>
      </c>
      <c r="K256" s="6">
        <v>220</v>
      </c>
      <c r="L256" s="9">
        <v>1</v>
      </c>
      <c r="M256" s="9">
        <v>2</v>
      </c>
      <c r="N256" s="9">
        <v>1</v>
      </c>
      <c r="O256" s="9">
        <v>3</v>
      </c>
      <c r="P256" s="9">
        <v>3</v>
      </c>
      <c r="Q256" s="9">
        <v>5</v>
      </c>
      <c r="R256" s="9">
        <v>5</v>
      </c>
      <c r="S256" s="9">
        <v>1</v>
      </c>
      <c r="T256" s="9">
        <v>1</v>
      </c>
      <c r="U256" s="9">
        <v>4</v>
      </c>
      <c r="V256">
        <f t="shared" si="23"/>
        <v>0</v>
      </c>
      <c r="W256">
        <f t="shared" si="26"/>
        <v>0</v>
      </c>
      <c r="X256">
        <f t="shared" si="24"/>
        <v>0</v>
      </c>
      <c r="Y256">
        <f t="shared" si="25"/>
        <v>0</v>
      </c>
      <c r="Z256">
        <f t="shared" si="27"/>
        <v>0</v>
      </c>
    </row>
    <row r="257" spans="1:26" ht="13.5">
      <c r="A257" s="5">
        <v>256</v>
      </c>
      <c r="B257" s="6">
        <v>2</v>
      </c>
      <c r="C257" s="6">
        <v>69</v>
      </c>
      <c r="D257" s="6">
        <v>163.4</v>
      </c>
      <c r="E257" s="6">
        <v>52.6</v>
      </c>
      <c r="F257" s="6"/>
      <c r="G257" s="7">
        <f t="shared" si="21"/>
        <v>19.7</v>
      </c>
      <c r="H257" s="6">
        <v>126</v>
      </c>
      <c r="I257" s="6">
        <v>84</v>
      </c>
      <c r="J257" s="6">
        <f t="shared" si="22"/>
        <v>1</v>
      </c>
      <c r="K257" s="6">
        <v>227</v>
      </c>
      <c r="L257" s="9">
        <v>1</v>
      </c>
      <c r="M257" s="9">
        <v>2</v>
      </c>
      <c r="N257" s="9">
        <v>3</v>
      </c>
      <c r="O257" s="9">
        <v>3</v>
      </c>
      <c r="P257" s="9">
        <v>3</v>
      </c>
      <c r="Q257" s="9">
        <v>4</v>
      </c>
      <c r="R257" s="9">
        <v>3</v>
      </c>
      <c r="S257" s="9">
        <v>1</v>
      </c>
      <c r="T257" s="9">
        <v>1</v>
      </c>
      <c r="U257" s="9">
        <v>1</v>
      </c>
      <c r="V257">
        <f t="shared" si="23"/>
        <v>0</v>
      </c>
      <c r="W257">
        <f t="shared" si="26"/>
        <v>0</v>
      </c>
      <c r="X257">
        <f t="shared" si="24"/>
        <v>0</v>
      </c>
      <c r="Y257">
        <f t="shared" si="25"/>
        <v>0</v>
      </c>
      <c r="Z257">
        <f t="shared" si="27"/>
        <v>0</v>
      </c>
    </row>
    <row r="258" spans="1:26" ht="13.5">
      <c r="A258" s="5">
        <v>257</v>
      </c>
      <c r="B258" s="6">
        <v>2</v>
      </c>
      <c r="C258" s="6">
        <v>23</v>
      </c>
      <c r="D258" s="6">
        <v>150.2</v>
      </c>
      <c r="E258" s="6">
        <v>44.5</v>
      </c>
      <c r="F258" s="6"/>
      <c r="G258" s="7">
        <f aca="true" t="shared" si="28" ref="G258:G321">ROUND(E258/((D258*0.01)^2),1)</f>
        <v>19.7</v>
      </c>
      <c r="H258" s="6">
        <v>112</v>
      </c>
      <c r="I258" s="6">
        <v>74</v>
      </c>
      <c r="J258" s="6">
        <f aca="true" t="shared" si="29" ref="J258:J321">IF(AND(H258&lt;140,I258&lt;90),1,IF(AND(H258&lt;160,I258&lt;95),2,3))</f>
        <v>1</v>
      </c>
      <c r="K258" s="6">
        <v>153</v>
      </c>
      <c r="L258" s="9">
        <v>1</v>
      </c>
      <c r="M258" s="9">
        <v>2</v>
      </c>
      <c r="N258" s="9">
        <v>3</v>
      </c>
      <c r="O258" s="9">
        <v>2</v>
      </c>
      <c r="P258" s="9">
        <v>2</v>
      </c>
      <c r="Q258" s="9">
        <v>4</v>
      </c>
      <c r="R258" s="9">
        <v>2</v>
      </c>
      <c r="S258" s="9">
        <v>4</v>
      </c>
      <c r="T258" s="9">
        <v>2</v>
      </c>
      <c r="U258" s="9">
        <v>1</v>
      </c>
      <c r="V258">
        <f aca="true" t="shared" si="30" ref="V258:V321">IF(J258&gt;1,1,0)</f>
        <v>0</v>
      </c>
      <c r="W258">
        <f t="shared" si="26"/>
        <v>0</v>
      </c>
      <c r="X258">
        <f aca="true" t="shared" si="31" ref="X258:X321">IF(Q258&lt;4,1,0)</f>
        <v>0</v>
      </c>
      <c r="Y258">
        <f aca="true" t="shared" si="32" ref="Y258:Y321">V258+W258+X258</f>
        <v>0</v>
      </c>
      <c r="Z258">
        <f t="shared" si="27"/>
        <v>0</v>
      </c>
    </row>
    <row r="259" spans="1:26" ht="13.5">
      <c r="A259" s="5">
        <v>258</v>
      </c>
      <c r="B259" s="6">
        <v>2</v>
      </c>
      <c r="C259" s="6">
        <v>69</v>
      </c>
      <c r="D259" s="6">
        <v>155.4</v>
      </c>
      <c r="E259" s="6">
        <v>47.4</v>
      </c>
      <c r="F259" s="6"/>
      <c r="G259" s="7">
        <f t="shared" si="28"/>
        <v>19.6</v>
      </c>
      <c r="H259" s="6">
        <v>115</v>
      </c>
      <c r="I259" s="6">
        <v>55</v>
      </c>
      <c r="J259" s="6">
        <f t="shared" si="29"/>
        <v>1</v>
      </c>
      <c r="K259" s="6">
        <v>182</v>
      </c>
      <c r="L259" s="9">
        <v>1</v>
      </c>
      <c r="M259" s="9">
        <v>1</v>
      </c>
      <c r="N259" s="9">
        <v>2</v>
      </c>
      <c r="O259" s="9">
        <v>3</v>
      </c>
      <c r="P259" s="9">
        <v>3</v>
      </c>
      <c r="Q259" s="9">
        <v>5</v>
      </c>
      <c r="R259" s="9">
        <v>5</v>
      </c>
      <c r="S259" s="9">
        <v>3</v>
      </c>
      <c r="T259" s="9">
        <v>1</v>
      </c>
      <c r="U259" s="9">
        <v>1</v>
      </c>
      <c r="V259">
        <f t="shared" si="30"/>
        <v>0</v>
      </c>
      <c r="W259">
        <f aca="true" t="shared" si="33" ref="W259:W322">IF(K259&gt;=230,1,0)</f>
        <v>0</v>
      </c>
      <c r="X259">
        <f t="shared" si="31"/>
        <v>0</v>
      </c>
      <c r="Y259">
        <f t="shared" si="32"/>
        <v>0</v>
      </c>
      <c r="Z259">
        <f aca="true" t="shared" si="34" ref="Z259:Z322">IF(AND(G259&gt;=25,Y259&gt;=2),1,0)</f>
        <v>0</v>
      </c>
    </row>
    <row r="260" spans="1:26" ht="13.5">
      <c r="A260" s="5">
        <v>259</v>
      </c>
      <c r="B260" s="6">
        <v>1</v>
      </c>
      <c r="C260" s="6">
        <v>56</v>
      </c>
      <c r="D260" s="6">
        <v>169.7</v>
      </c>
      <c r="E260" s="6">
        <v>70</v>
      </c>
      <c r="F260" s="6"/>
      <c r="G260" s="7">
        <f t="shared" si="28"/>
        <v>24.3</v>
      </c>
      <c r="H260" s="6">
        <v>136</v>
      </c>
      <c r="I260" s="6">
        <v>88</v>
      </c>
      <c r="J260" s="6">
        <f t="shared" si="29"/>
        <v>1</v>
      </c>
      <c r="K260" s="6">
        <v>177</v>
      </c>
      <c r="L260" s="9">
        <v>1</v>
      </c>
      <c r="M260" s="9">
        <v>1</v>
      </c>
      <c r="N260" s="9">
        <v>3</v>
      </c>
      <c r="O260" s="9">
        <v>2</v>
      </c>
      <c r="P260" s="9">
        <v>4</v>
      </c>
      <c r="Q260" s="9">
        <v>5</v>
      </c>
      <c r="R260" s="9">
        <v>3</v>
      </c>
      <c r="S260" s="9">
        <v>4</v>
      </c>
      <c r="T260" s="9">
        <v>1</v>
      </c>
      <c r="U260" s="9">
        <v>3</v>
      </c>
      <c r="V260">
        <f t="shared" si="30"/>
        <v>0</v>
      </c>
      <c r="W260">
        <f t="shared" si="33"/>
        <v>0</v>
      </c>
      <c r="X260">
        <f t="shared" si="31"/>
        <v>0</v>
      </c>
      <c r="Y260">
        <f t="shared" si="32"/>
        <v>0</v>
      </c>
      <c r="Z260">
        <f t="shared" si="34"/>
        <v>0</v>
      </c>
    </row>
    <row r="261" spans="1:26" ht="13.5">
      <c r="A261" s="5">
        <v>260</v>
      </c>
      <c r="B261" s="6">
        <v>2</v>
      </c>
      <c r="C261" s="6">
        <v>69</v>
      </c>
      <c r="D261" s="6">
        <v>147.1</v>
      </c>
      <c r="E261" s="6">
        <v>42.5</v>
      </c>
      <c r="F261" s="6"/>
      <c r="G261" s="7">
        <f t="shared" si="28"/>
        <v>19.6</v>
      </c>
      <c r="H261" s="6">
        <v>112</v>
      </c>
      <c r="I261" s="6">
        <v>62</v>
      </c>
      <c r="J261" s="6">
        <f t="shared" si="29"/>
        <v>1</v>
      </c>
      <c r="K261" s="6">
        <v>243</v>
      </c>
      <c r="L261" s="9">
        <v>1</v>
      </c>
      <c r="M261" s="9">
        <v>1</v>
      </c>
      <c r="N261" s="9">
        <v>1</v>
      </c>
      <c r="O261" s="9">
        <v>5</v>
      </c>
      <c r="P261" s="9">
        <v>3</v>
      </c>
      <c r="Q261" s="9">
        <v>5</v>
      </c>
      <c r="R261" s="9">
        <v>5</v>
      </c>
      <c r="S261" s="9">
        <v>1</v>
      </c>
      <c r="T261" s="9">
        <v>2</v>
      </c>
      <c r="U261" s="9">
        <v>2</v>
      </c>
      <c r="V261">
        <f t="shared" si="30"/>
        <v>0</v>
      </c>
      <c r="W261">
        <f t="shared" si="33"/>
        <v>1</v>
      </c>
      <c r="X261">
        <f t="shared" si="31"/>
        <v>0</v>
      </c>
      <c r="Y261">
        <f t="shared" si="32"/>
        <v>1</v>
      </c>
      <c r="Z261">
        <f t="shared" si="34"/>
        <v>0</v>
      </c>
    </row>
    <row r="262" spans="1:26" ht="13.5">
      <c r="A262" s="5">
        <v>261</v>
      </c>
      <c r="B262" s="6">
        <v>2</v>
      </c>
      <c r="C262" s="6">
        <v>52</v>
      </c>
      <c r="D262" s="6">
        <v>161.4</v>
      </c>
      <c r="E262" s="6">
        <v>51</v>
      </c>
      <c r="F262" s="6"/>
      <c r="G262" s="7">
        <f t="shared" si="28"/>
        <v>19.6</v>
      </c>
      <c r="H262" s="6">
        <v>95</v>
      </c>
      <c r="I262" s="6">
        <v>60</v>
      </c>
      <c r="J262" s="6">
        <f t="shared" si="29"/>
        <v>1</v>
      </c>
      <c r="K262" s="6">
        <v>207</v>
      </c>
      <c r="L262" s="9">
        <v>1</v>
      </c>
      <c r="M262" s="9">
        <v>1</v>
      </c>
      <c r="N262" s="9">
        <v>1</v>
      </c>
      <c r="O262" s="9">
        <v>5</v>
      </c>
      <c r="P262" s="9">
        <v>3</v>
      </c>
      <c r="Q262" s="9">
        <v>5</v>
      </c>
      <c r="R262" s="9">
        <v>5</v>
      </c>
      <c r="S262" s="9">
        <v>4</v>
      </c>
      <c r="T262" s="9">
        <v>3</v>
      </c>
      <c r="U262" s="9">
        <v>2</v>
      </c>
      <c r="V262">
        <f t="shared" si="30"/>
        <v>0</v>
      </c>
      <c r="W262">
        <f t="shared" si="33"/>
        <v>0</v>
      </c>
      <c r="X262">
        <f t="shared" si="31"/>
        <v>0</v>
      </c>
      <c r="Y262">
        <f t="shared" si="32"/>
        <v>0</v>
      </c>
      <c r="Z262">
        <f t="shared" si="34"/>
        <v>0</v>
      </c>
    </row>
    <row r="263" spans="1:26" ht="13.5">
      <c r="A263" s="5">
        <v>262</v>
      </c>
      <c r="B263" s="6">
        <v>2</v>
      </c>
      <c r="C263" s="6">
        <v>67</v>
      </c>
      <c r="D263" s="6">
        <v>162.3</v>
      </c>
      <c r="E263" s="6">
        <v>51.5</v>
      </c>
      <c r="F263" s="6"/>
      <c r="G263" s="7">
        <f t="shared" si="28"/>
        <v>19.6</v>
      </c>
      <c r="H263" s="6">
        <v>157</v>
      </c>
      <c r="I263" s="6">
        <v>97</v>
      </c>
      <c r="J263" s="6">
        <f t="shared" si="29"/>
        <v>3</v>
      </c>
      <c r="K263" s="6">
        <v>206</v>
      </c>
      <c r="L263" s="9">
        <v>1</v>
      </c>
      <c r="M263" s="9">
        <v>1</v>
      </c>
      <c r="N263" s="9">
        <v>1</v>
      </c>
      <c r="O263" s="9">
        <v>3</v>
      </c>
      <c r="P263" s="9">
        <v>3</v>
      </c>
      <c r="Q263" s="9">
        <v>5</v>
      </c>
      <c r="R263" s="9">
        <v>5</v>
      </c>
      <c r="S263" s="9">
        <v>2</v>
      </c>
      <c r="T263" s="9">
        <v>1</v>
      </c>
      <c r="U263" s="9">
        <v>2</v>
      </c>
      <c r="V263">
        <f t="shared" si="30"/>
        <v>1</v>
      </c>
      <c r="W263">
        <f t="shared" si="33"/>
        <v>0</v>
      </c>
      <c r="X263">
        <f t="shared" si="31"/>
        <v>0</v>
      </c>
      <c r="Y263">
        <f t="shared" si="32"/>
        <v>1</v>
      </c>
      <c r="Z263">
        <f t="shared" si="34"/>
        <v>0</v>
      </c>
    </row>
    <row r="264" spans="1:26" ht="13.5">
      <c r="A264" s="5">
        <v>263</v>
      </c>
      <c r="B264" s="6">
        <v>1</v>
      </c>
      <c r="C264" s="6">
        <v>50</v>
      </c>
      <c r="D264" s="6">
        <v>169</v>
      </c>
      <c r="E264" s="6">
        <v>69.3</v>
      </c>
      <c r="F264" s="6"/>
      <c r="G264" s="7">
        <f t="shared" si="28"/>
        <v>24.3</v>
      </c>
      <c r="H264" s="6">
        <v>128</v>
      </c>
      <c r="I264" s="6">
        <v>78</v>
      </c>
      <c r="J264" s="6">
        <f t="shared" si="29"/>
        <v>1</v>
      </c>
      <c r="K264" s="6">
        <v>233</v>
      </c>
      <c r="L264" s="9">
        <v>1</v>
      </c>
      <c r="M264" s="9">
        <v>2</v>
      </c>
      <c r="N264" s="9">
        <v>3</v>
      </c>
      <c r="O264" s="9">
        <v>3</v>
      </c>
      <c r="P264" s="9">
        <v>2</v>
      </c>
      <c r="Q264" s="9">
        <v>2</v>
      </c>
      <c r="R264" s="9">
        <v>2</v>
      </c>
      <c r="S264" s="9">
        <v>4</v>
      </c>
      <c r="T264" s="9">
        <v>3</v>
      </c>
      <c r="U264" s="9">
        <v>3</v>
      </c>
      <c r="V264">
        <f t="shared" si="30"/>
        <v>0</v>
      </c>
      <c r="W264">
        <f t="shared" si="33"/>
        <v>1</v>
      </c>
      <c r="X264">
        <f t="shared" si="31"/>
        <v>1</v>
      </c>
      <c r="Y264">
        <f t="shared" si="32"/>
        <v>2</v>
      </c>
      <c r="Z264">
        <f t="shared" si="34"/>
        <v>0</v>
      </c>
    </row>
    <row r="265" spans="1:26" ht="13.5">
      <c r="A265" s="5">
        <v>264</v>
      </c>
      <c r="B265" s="6">
        <v>1</v>
      </c>
      <c r="C265" s="6">
        <v>60</v>
      </c>
      <c r="D265" s="6">
        <v>164.6</v>
      </c>
      <c r="E265" s="6">
        <v>65.8</v>
      </c>
      <c r="F265" s="6"/>
      <c r="G265" s="7">
        <f t="shared" si="28"/>
        <v>24.3</v>
      </c>
      <c r="H265" s="6">
        <v>129</v>
      </c>
      <c r="I265" s="6">
        <v>87</v>
      </c>
      <c r="J265" s="6">
        <f t="shared" si="29"/>
        <v>1</v>
      </c>
      <c r="K265" s="6">
        <v>207</v>
      </c>
      <c r="L265" s="9">
        <v>2</v>
      </c>
      <c r="M265" s="9">
        <v>1</v>
      </c>
      <c r="N265" s="9">
        <v>2</v>
      </c>
      <c r="O265" s="9">
        <v>3</v>
      </c>
      <c r="P265" s="9">
        <v>4</v>
      </c>
      <c r="Q265" s="9">
        <v>4</v>
      </c>
      <c r="R265" s="9">
        <v>2</v>
      </c>
      <c r="S265" s="9">
        <v>3</v>
      </c>
      <c r="T265" s="9">
        <v>2</v>
      </c>
      <c r="U265" s="9">
        <v>2</v>
      </c>
      <c r="V265">
        <f t="shared" si="30"/>
        <v>0</v>
      </c>
      <c r="W265">
        <f t="shared" si="33"/>
        <v>0</v>
      </c>
      <c r="X265">
        <f t="shared" si="31"/>
        <v>0</v>
      </c>
      <c r="Y265">
        <f t="shared" si="32"/>
        <v>0</v>
      </c>
      <c r="Z265">
        <f t="shared" si="34"/>
        <v>0</v>
      </c>
    </row>
    <row r="266" spans="1:26" ht="13.5">
      <c r="A266" s="5">
        <v>265</v>
      </c>
      <c r="B266" s="6">
        <v>2</v>
      </c>
      <c r="C266" s="6">
        <v>60</v>
      </c>
      <c r="D266" s="6">
        <v>172.3</v>
      </c>
      <c r="E266" s="6">
        <v>57.8</v>
      </c>
      <c r="F266" s="6"/>
      <c r="G266" s="7">
        <f t="shared" si="28"/>
        <v>19.5</v>
      </c>
      <c r="H266" s="6">
        <v>130</v>
      </c>
      <c r="I266" s="6">
        <v>88</v>
      </c>
      <c r="J266" s="6">
        <f t="shared" si="29"/>
        <v>1</v>
      </c>
      <c r="K266" s="6">
        <v>225</v>
      </c>
      <c r="L266" s="9">
        <v>1</v>
      </c>
      <c r="M266" s="9">
        <v>1</v>
      </c>
      <c r="N266" s="9">
        <v>3</v>
      </c>
      <c r="O266" s="9">
        <v>2</v>
      </c>
      <c r="P266" s="9">
        <v>3</v>
      </c>
      <c r="Q266" s="9">
        <v>5</v>
      </c>
      <c r="R266" s="9">
        <v>3</v>
      </c>
      <c r="S266" s="9">
        <v>1</v>
      </c>
      <c r="T266" s="9">
        <v>1</v>
      </c>
      <c r="U266" s="9">
        <v>1</v>
      </c>
      <c r="V266">
        <f t="shared" si="30"/>
        <v>0</v>
      </c>
      <c r="W266">
        <f t="shared" si="33"/>
        <v>0</v>
      </c>
      <c r="X266">
        <f t="shared" si="31"/>
        <v>0</v>
      </c>
      <c r="Y266">
        <f t="shared" si="32"/>
        <v>0</v>
      </c>
      <c r="Z266">
        <f t="shared" si="34"/>
        <v>0</v>
      </c>
    </row>
    <row r="267" spans="1:26" ht="13.5">
      <c r="A267" s="5">
        <v>266</v>
      </c>
      <c r="B267" s="6">
        <v>2</v>
      </c>
      <c r="C267" s="6">
        <v>62</v>
      </c>
      <c r="D267" s="6">
        <v>159.3</v>
      </c>
      <c r="E267" s="6">
        <v>49.6</v>
      </c>
      <c r="F267" s="6"/>
      <c r="G267" s="7">
        <f t="shared" si="28"/>
        <v>19.5</v>
      </c>
      <c r="H267" s="6">
        <v>134</v>
      </c>
      <c r="I267" s="6">
        <v>94</v>
      </c>
      <c r="J267" s="6">
        <f t="shared" si="29"/>
        <v>2</v>
      </c>
      <c r="K267" s="6">
        <v>169</v>
      </c>
      <c r="L267" s="9">
        <v>1</v>
      </c>
      <c r="M267" s="9">
        <v>3</v>
      </c>
      <c r="N267" s="9">
        <v>2</v>
      </c>
      <c r="O267" s="9">
        <v>2</v>
      </c>
      <c r="P267" s="9">
        <v>4</v>
      </c>
      <c r="Q267" s="9">
        <v>1</v>
      </c>
      <c r="R267" s="9">
        <v>2</v>
      </c>
      <c r="S267" s="9">
        <v>4</v>
      </c>
      <c r="T267" s="9">
        <v>3</v>
      </c>
      <c r="U267" s="9">
        <v>4</v>
      </c>
      <c r="V267">
        <f t="shared" si="30"/>
        <v>1</v>
      </c>
      <c r="W267">
        <f t="shared" si="33"/>
        <v>0</v>
      </c>
      <c r="X267">
        <f t="shared" si="31"/>
        <v>1</v>
      </c>
      <c r="Y267">
        <f t="shared" si="32"/>
        <v>2</v>
      </c>
      <c r="Z267">
        <f t="shared" si="34"/>
        <v>0</v>
      </c>
    </row>
    <row r="268" spans="1:26" ht="13.5">
      <c r="A268" s="5">
        <v>267</v>
      </c>
      <c r="B268" s="6">
        <v>2</v>
      </c>
      <c r="C268" s="6">
        <v>47</v>
      </c>
      <c r="D268" s="6">
        <v>148.8</v>
      </c>
      <c r="E268" s="6">
        <v>43.2</v>
      </c>
      <c r="F268" s="6"/>
      <c r="G268" s="7">
        <f t="shared" si="28"/>
        <v>19.5</v>
      </c>
      <c r="H268" s="6">
        <v>116</v>
      </c>
      <c r="I268" s="6">
        <v>78</v>
      </c>
      <c r="J268" s="6">
        <f t="shared" si="29"/>
        <v>1</v>
      </c>
      <c r="K268" s="6">
        <v>211</v>
      </c>
      <c r="L268" s="9">
        <v>1</v>
      </c>
      <c r="M268" s="9">
        <v>1</v>
      </c>
      <c r="N268" s="9">
        <v>1</v>
      </c>
      <c r="O268" s="9">
        <v>2</v>
      </c>
      <c r="P268" s="9">
        <v>4</v>
      </c>
      <c r="Q268" s="9">
        <v>5</v>
      </c>
      <c r="R268" s="9">
        <v>5</v>
      </c>
      <c r="S268" s="9">
        <v>4</v>
      </c>
      <c r="T268" s="9">
        <v>1</v>
      </c>
      <c r="U268" s="9">
        <v>3</v>
      </c>
      <c r="V268">
        <f t="shared" si="30"/>
        <v>0</v>
      </c>
      <c r="W268">
        <f t="shared" si="33"/>
        <v>0</v>
      </c>
      <c r="X268">
        <f t="shared" si="31"/>
        <v>0</v>
      </c>
      <c r="Y268">
        <f t="shared" si="32"/>
        <v>0</v>
      </c>
      <c r="Z268">
        <f t="shared" si="34"/>
        <v>0</v>
      </c>
    </row>
    <row r="269" spans="1:26" ht="13.5">
      <c r="A269" s="5">
        <v>268</v>
      </c>
      <c r="B269" s="6">
        <v>2</v>
      </c>
      <c r="C269" s="6">
        <v>59</v>
      </c>
      <c r="D269" s="6">
        <v>155.1</v>
      </c>
      <c r="E269" s="6">
        <v>46.8</v>
      </c>
      <c r="F269" s="6"/>
      <c r="G269" s="7">
        <f t="shared" si="28"/>
        <v>19.5</v>
      </c>
      <c r="H269" s="6">
        <v>130</v>
      </c>
      <c r="I269" s="6">
        <v>83</v>
      </c>
      <c r="J269" s="6">
        <f t="shared" si="29"/>
        <v>1</v>
      </c>
      <c r="K269" s="6">
        <v>198</v>
      </c>
      <c r="L269" s="9">
        <v>1</v>
      </c>
      <c r="M269" s="9">
        <v>1</v>
      </c>
      <c r="N269" s="9">
        <v>2</v>
      </c>
      <c r="O269" s="9">
        <v>1</v>
      </c>
      <c r="P269" s="9">
        <v>2</v>
      </c>
      <c r="Q269" s="9">
        <v>5</v>
      </c>
      <c r="R269" s="9">
        <v>5</v>
      </c>
      <c r="S269" s="9">
        <v>4</v>
      </c>
      <c r="T269" s="9">
        <v>3</v>
      </c>
      <c r="U269" s="9">
        <v>1</v>
      </c>
      <c r="V269">
        <f t="shared" si="30"/>
        <v>0</v>
      </c>
      <c r="W269">
        <f t="shared" si="33"/>
        <v>0</v>
      </c>
      <c r="X269">
        <f t="shared" si="31"/>
        <v>0</v>
      </c>
      <c r="Y269">
        <f t="shared" si="32"/>
        <v>0</v>
      </c>
      <c r="Z269">
        <f t="shared" si="34"/>
        <v>0</v>
      </c>
    </row>
    <row r="270" spans="1:26" ht="13.5">
      <c r="A270" s="5">
        <v>269</v>
      </c>
      <c r="B270" s="6">
        <v>2</v>
      </c>
      <c r="C270" s="6">
        <v>33</v>
      </c>
      <c r="D270" s="6">
        <v>157</v>
      </c>
      <c r="E270" s="6">
        <v>48</v>
      </c>
      <c r="F270" s="6"/>
      <c r="G270" s="7">
        <f t="shared" si="28"/>
        <v>19.5</v>
      </c>
      <c r="H270" s="6">
        <v>105</v>
      </c>
      <c r="I270" s="6">
        <v>65</v>
      </c>
      <c r="J270" s="6">
        <f t="shared" si="29"/>
        <v>1</v>
      </c>
      <c r="K270" s="6">
        <v>232</v>
      </c>
      <c r="L270" s="9">
        <v>1</v>
      </c>
      <c r="M270" s="9">
        <v>1</v>
      </c>
      <c r="N270" s="9">
        <v>1</v>
      </c>
      <c r="O270" s="9">
        <v>5</v>
      </c>
      <c r="P270" s="9">
        <v>4</v>
      </c>
      <c r="Q270" s="9">
        <v>5</v>
      </c>
      <c r="R270" s="9">
        <v>5</v>
      </c>
      <c r="S270" s="9">
        <v>1</v>
      </c>
      <c r="T270" s="9">
        <v>2</v>
      </c>
      <c r="U270" s="9">
        <v>1</v>
      </c>
      <c r="V270">
        <f t="shared" si="30"/>
        <v>0</v>
      </c>
      <c r="W270">
        <f t="shared" si="33"/>
        <v>1</v>
      </c>
      <c r="X270">
        <f t="shared" si="31"/>
        <v>0</v>
      </c>
      <c r="Y270">
        <f t="shared" si="32"/>
        <v>1</v>
      </c>
      <c r="Z270">
        <f t="shared" si="34"/>
        <v>0</v>
      </c>
    </row>
    <row r="271" spans="1:26" ht="13.5">
      <c r="A271" s="5">
        <v>270</v>
      </c>
      <c r="B271" s="6">
        <v>1</v>
      </c>
      <c r="C271" s="6">
        <v>48</v>
      </c>
      <c r="D271" s="6">
        <v>163.9</v>
      </c>
      <c r="E271" s="6">
        <v>65.3</v>
      </c>
      <c r="F271" s="6"/>
      <c r="G271" s="7">
        <f t="shared" si="28"/>
        <v>24.3</v>
      </c>
      <c r="H271" s="6">
        <v>131</v>
      </c>
      <c r="I271" s="6">
        <v>83</v>
      </c>
      <c r="J271" s="6">
        <f t="shared" si="29"/>
        <v>1</v>
      </c>
      <c r="K271" s="6">
        <v>201</v>
      </c>
      <c r="L271" s="9">
        <v>1</v>
      </c>
      <c r="M271" s="9">
        <v>1</v>
      </c>
      <c r="N271" s="9">
        <v>1</v>
      </c>
      <c r="O271" s="9">
        <v>3</v>
      </c>
      <c r="P271" s="9">
        <v>3</v>
      </c>
      <c r="Q271" s="9">
        <v>5</v>
      </c>
      <c r="R271" s="9">
        <v>3</v>
      </c>
      <c r="S271" s="9">
        <v>1</v>
      </c>
      <c r="T271" s="9">
        <v>1</v>
      </c>
      <c r="U271" s="9">
        <v>2</v>
      </c>
      <c r="V271">
        <f t="shared" si="30"/>
        <v>0</v>
      </c>
      <c r="W271">
        <f t="shared" si="33"/>
        <v>0</v>
      </c>
      <c r="X271">
        <f t="shared" si="31"/>
        <v>0</v>
      </c>
      <c r="Y271">
        <f t="shared" si="32"/>
        <v>0</v>
      </c>
      <c r="Z271">
        <f t="shared" si="34"/>
        <v>0</v>
      </c>
    </row>
    <row r="272" spans="1:26" ht="13.5">
      <c r="A272" s="5">
        <v>271</v>
      </c>
      <c r="B272" s="6">
        <v>2</v>
      </c>
      <c r="C272" s="6">
        <v>63</v>
      </c>
      <c r="D272" s="6">
        <v>150.2</v>
      </c>
      <c r="E272" s="6">
        <v>44</v>
      </c>
      <c r="F272" s="6"/>
      <c r="G272" s="7">
        <f t="shared" si="28"/>
        <v>19.5</v>
      </c>
      <c r="H272" s="6">
        <v>103</v>
      </c>
      <c r="I272" s="6">
        <v>59</v>
      </c>
      <c r="J272" s="6">
        <f t="shared" si="29"/>
        <v>1</v>
      </c>
      <c r="K272" s="6">
        <v>184</v>
      </c>
      <c r="L272" s="9">
        <v>1</v>
      </c>
      <c r="M272" s="9">
        <v>3</v>
      </c>
      <c r="N272" s="9">
        <v>3</v>
      </c>
      <c r="O272" s="9">
        <v>1</v>
      </c>
      <c r="P272" s="9">
        <v>3</v>
      </c>
      <c r="Q272" s="9">
        <v>5</v>
      </c>
      <c r="R272" s="9">
        <v>5</v>
      </c>
      <c r="S272" s="9">
        <v>1</v>
      </c>
      <c r="T272" s="9">
        <v>1</v>
      </c>
      <c r="U272" s="9">
        <v>1</v>
      </c>
      <c r="V272">
        <f t="shared" si="30"/>
        <v>0</v>
      </c>
      <c r="W272">
        <f t="shared" si="33"/>
        <v>0</v>
      </c>
      <c r="X272">
        <f t="shared" si="31"/>
        <v>0</v>
      </c>
      <c r="Y272">
        <f t="shared" si="32"/>
        <v>0</v>
      </c>
      <c r="Z272">
        <f t="shared" si="34"/>
        <v>0</v>
      </c>
    </row>
    <row r="273" spans="1:26" ht="13.5">
      <c r="A273" s="5">
        <v>272</v>
      </c>
      <c r="B273" s="6">
        <v>1</v>
      </c>
      <c r="C273" s="6">
        <v>55</v>
      </c>
      <c r="D273" s="6">
        <v>143.4</v>
      </c>
      <c r="E273" s="6">
        <v>50</v>
      </c>
      <c r="F273" s="6"/>
      <c r="G273" s="7">
        <f t="shared" si="28"/>
        <v>24.3</v>
      </c>
      <c r="H273" s="6">
        <v>143</v>
      </c>
      <c r="I273" s="6">
        <v>81</v>
      </c>
      <c r="J273" s="6">
        <f t="shared" si="29"/>
        <v>2</v>
      </c>
      <c r="K273" s="6">
        <v>223</v>
      </c>
      <c r="L273" s="9">
        <v>2</v>
      </c>
      <c r="M273" s="9">
        <v>1</v>
      </c>
      <c r="N273" s="9">
        <v>2</v>
      </c>
      <c r="O273" s="9">
        <v>3</v>
      </c>
      <c r="P273" s="9">
        <v>4</v>
      </c>
      <c r="Q273" s="9">
        <v>5</v>
      </c>
      <c r="R273" s="9">
        <v>3</v>
      </c>
      <c r="S273" s="9">
        <v>1</v>
      </c>
      <c r="T273" s="9">
        <v>1</v>
      </c>
      <c r="U273" s="9">
        <v>1</v>
      </c>
      <c r="V273">
        <f t="shared" si="30"/>
        <v>1</v>
      </c>
      <c r="W273">
        <f t="shared" si="33"/>
        <v>0</v>
      </c>
      <c r="X273">
        <f t="shared" si="31"/>
        <v>0</v>
      </c>
      <c r="Y273">
        <f t="shared" si="32"/>
        <v>1</v>
      </c>
      <c r="Z273">
        <f t="shared" si="34"/>
        <v>0</v>
      </c>
    </row>
    <row r="274" spans="1:26" ht="13.5">
      <c r="A274" s="5">
        <v>273</v>
      </c>
      <c r="B274" s="6">
        <v>2</v>
      </c>
      <c r="C274" s="6">
        <v>44</v>
      </c>
      <c r="D274" s="6">
        <v>154.4</v>
      </c>
      <c r="E274" s="6">
        <v>46.5</v>
      </c>
      <c r="F274" s="6"/>
      <c r="G274" s="7">
        <f t="shared" si="28"/>
        <v>19.5</v>
      </c>
      <c r="H274" s="6">
        <v>106</v>
      </c>
      <c r="I274" s="6">
        <v>52</v>
      </c>
      <c r="J274" s="6">
        <f t="shared" si="29"/>
        <v>1</v>
      </c>
      <c r="K274" s="6">
        <v>194</v>
      </c>
      <c r="L274" s="9">
        <v>1</v>
      </c>
      <c r="M274" s="9">
        <v>2</v>
      </c>
      <c r="N274" s="9">
        <v>2</v>
      </c>
      <c r="O274" s="9">
        <v>1</v>
      </c>
      <c r="P274" s="9">
        <v>3</v>
      </c>
      <c r="Q274" s="9">
        <v>5</v>
      </c>
      <c r="R274" s="9">
        <v>3</v>
      </c>
      <c r="S274" s="9">
        <v>2</v>
      </c>
      <c r="T274" s="9">
        <v>1</v>
      </c>
      <c r="U274" s="9">
        <v>1</v>
      </c>
      <c r="V274">
        <f t="shared" si="30"/>
        <v>0</v>
      </c>
      <c r="W274">
        <f t="shared" si="33"/>
        <v>0</v>
      </c>
      <c r="X274">
        <f t="shared" si="31"/>
        <v>0</v>
      </c>
      <c r="Y274">
        <f t="shared" si="32"/>
        <v>0</v>
      </c>
      <c r="Z274">
        <f t="shared" si="34"/>
        <v>0</v>
      </c>
    </row>
    <row r="275" spans="1:26" ht="13.5">
      <c r="A275" s="5">
        <v>274</v>
      </c>
      <c r="B275" s="6">
        <v>2</v>
      </c>
      <c r="C275" s="6">
        <v>65</v>
      </c>
      <c r="D275" s="6">
        <v>148</v>
      </c>
      <c r="E275" s="6">
        <v>42.5</v>
      </c>
      <c r="F275" s="6"/>
      <c r="G275" s="7">
        <f t="shared" si="28"/>
        <v>19.4</v>
      </c>
      <c r="H275" s="6">
        <v>96</v>
      </c>
      <c r="I275" s="6">
        <v>71</v>
      </c>
      <c r="J275" s="6">
        <f t="shared" si="29"/>
        <v>1</v>
      </c>
      <c r="K275" s="6">
        <v>161</v>
      </c>
      <c r="L275" s="9">
        <v>1</v>
      </c>
      <c r="M275" s="9">
        <v>1</v>
      </c>
      <c r="N275" s="9">
        <v>2</v>
      </c>
      <c r="O275" s="9">
        <v>3</v>
      </c>
      <c r="P275" s="9">
        <v>2</v>
      </c>
      <c r="Q275" s="9">
        <v>4</v>
      </c>
      <c r="R275" s="9">
        <v>3</v>
      </c>
      <c r="S275" s="9">
        <v>1</v>
      </c>
      <c r="T275" s="9">
        <v>1</v>
      </c>
      <c r="U275" s="9">
        <v>1</v>
      </c>
      <c r="V275">
        <f t="shared" si="30"/>
        <v>0</v>
      </c>
      <c r="W275">
        <f t="shared" si="33"/>
        <v>0</v>
      </c>
      <c r="X275">
        <f t="shared" si="31"/>
        <v>0</v>
      </c>
      <c r="Y275">
        <f t="shared" si="32"/>
        <v>0</v>
      </c>
      <c r="Z275">
        <f t="shared" si="34"/>
        <v>0</v>
      </c>
    </row>
    <row r="276" spans="1:26" ht="13.5">
      <c r="A276" s="5">
        <v>275</v>
      </c>
      <c r="B276" s="6">
        <v>1</v>
      </c>
      <c r="C276" s="6">
        <v>57</v>
      </c>
      <c r="D276" s="6">
        <v>150.4</v>
      </c>
      <c r="E276" s="6">
        <v>54.8</v>
      </c>
      <c r="F276" s="6"/>
      <c r="G276" s="7">
        <f t="shared" si="28"/>
        <v>24.2</v>
      </c>
      <c r="H276" s="6">
        <v>117</v>
      </c>
      <c r="I276" s="6">
        <v>72</v>
      </c>
      <c r="J276" s="6">
        <f t="shared" si="29"/>
        <v>1</v>
      </c>
      <c r="K276" s="6">
        <v>241</v>
      </c>
      <c r="L276" s="9">
        <v>1</v>
      </c>
      <c r="M276" s="9">
        <v>1</v>
      </c>
      <c r="N276" s="9">
        <v>2</v>
      </c>
      <c r="O276" s="9">
        <v>2</v>
      </c>
      <c r="P276" s="9">
        <v>2</v>
      </c>
      <c r="Q276" s="9">
        <v>5</v>
      </c>
      <c r="R276" s="9">
        <v>4</v>
      </c>
      <c r="S276" s="9">
        <v>1</v>
      </c>
      <c r="T276" s="9">
        <v>3</v>
      </c>
      <c r="U276" s="9">
        <v>1</v>
      </c>
      <c r="V276">
        <f t="shared" si="30"/>
        <v>0</v>
      </c>
      <c r="W276">
        <f t="shared" si="33"/>
        <v>1</v>
      </c>
      <c r="X276">
        <f t="shared" si="31"/>
        <v>0</v>
      </c>
      <c r="Y276">
        <f t="shared" si="32"/>
        <v>1</v>
      </c>
      <c r="Z276">
        <f t="shared" si="34"/>
        <v>0</v>
      </c>
    </row>
    <row r="277" spans="1:26" ht="13.5">
      <c r="A277" s="5">
        <v>276</v>
      </c>
      <c r="B277" s="6">
        <v>2</v>
      </c>
      <c r="C277" s="6">
        <v>53</v>
      </c>
      <c r="D277" s="6">
        <v>157.7</v>
      </c>
      <c r="E277" s="6">
        <v>48.3</v>
      </c>
      <c r="F277" s="6"/>
      <c r="G277" s="7">
        <f t="shared" si="28"/>
        <v>19.4</v>
      </c>
      <c r="H277" s="6">
        <v>100</v>
      </c>
      <c r="I277" s="6">
        <v>57</v>
      </c>
      <c r="J277" s="6">
        <f t="shared" si="29"/>
        <v>1</v>
      </c>
      <c r="K277" s="6">
        <v>196</v>
      </c>
      <c r="L277" s="9">
        <v>2</v>
      </c>
      <c r="M277" s="9">
        <v>1</v>
      </c>
      <c r="N277" s="9">
        <v>3</v>
      </c>
      <c r="O277" s="9">
        <v>3</v>
      </c>
      <c r="P277" s="9">
        <v>3</v>
      </c>
      <c r="Q277" s="9">
        <v>5</v>
      </c>
      <c r="R277" s="9">
        <v>5</v>
      </c>
      <c r="S277" s="9">
        <v>4</v>
      </c>
      <c r="T277" s="9">
        <v>1</v>
      </c>
      <c r="U277" s="9">
        <v>1</v>
      </c>
      <c r="V277">
        <f t="shared" si="30"/>
        <v>0</v>
      </c>
      <c r="W277">
        <f t="shared" si="33"/>
        <v>0</v>
      </c>
      <c r="X277">
        <f t="shared" si="31"/>
        <v>0</v>
      </c>
      <c r="Y277">
        <f t="shared" si="32"/>
        <v>0</v>
      </c>
      <c r="Z277">
        <f t="shared" si="34"/>
        <v>0</v>
      </c>
    </row>
    <row r="278" spans="1:26" ht="13.5">
      <c r="A278" s="5">
        <v>277</v>
      </c>
      <c r="B278" s="6">
        <v>2</v>
      </c>
      <c r="C278" s="6">
        <v>51</v>
      </c>
      <c r="D278" s="6">
        <v>151.7</v>
      </c>
      <c r="E278" s="6">
        <v>44.4</v>
      </c>
      <c r="F278" s="6"/>
      <c r="G278" s="7">
        <f t="shared" si="28"/>
        <v>19.3</v>
      </c>
      <c r="H278" s="6">
        <v>122</v>
      </c>
      <c r="I278" s="6">
        <v>67</v>
      </c>
      <c r="J278" s="6">
        <f t="shared" si="29"/>
        <v>1</v>
      </c>
      <c r="K278" s="6">
        <v>243</v>
      </c>
      <c r="L278" s="9">
        <v>1</v>
      </c>
      <c r="M278" s="9">
        <v>1</v>
      </c>
      <c r="N278" s="9">
        <v>3</v>
      </c>
      <c r="O278" s="9">
        <v>3</v>
      </c>
      <c r="P278" s="9">
        <v>3</v>
      </c>
      <c r="Q278" s="9">
        <v>5</v>
      </c>
      <c r="R278" s="9">
        <v>5</v>
      </c>
      <c r="S278" s="9">
        <v>4</v>
      </c>
      <c r="T278" s="9">
        <v>1</v>
      </c>
      <c r="U278" s="9">
        <v>1</v>
      </c>
      <c r="V278">
        <f t="shared" si="30"/>
        <v>0</v>
      </c>
      <c r="W278">
        <f t="shared" si="33"/>
        <v>1</v>
      </c>
      <c r="X278">
        <f t="shared" si="31"/>
        <v>0</v>
      </c>
      <c r="Y278">
        <f t="shared" si="32"/>
        <v>1</v>
      </c>
      <c r="Z278">
        <f t="shared" si="34"/>
        <v>0</v>
      </c>
    </row>
    <row r="279" spans="1:26" ht="13.5">
      <c r="A279" s="5">
        <v>278</v>
      </c>
      <c r="B279" s="6">
        <v>2</v>
      </c>
      <c r="C279" s="6">
        <v>59</v>
      </c>
      <c r="D279" s="6">
        <v>149.6</v>
      </c>
      <c r="E279" s="6">
        <v>43.3</v>
      </c>
      <c r="F279" s="6"/>
      <c r="G279" s="7">
        <f t="shared" si="28"/>
        <v>19.3</v>
      </c>
      <c r="H279" s="6">
        <v>92</v>
      </c>
      <c r="I279" s="6">
        <v>56</v>
      </c>
      <c r="J279" s="6">
        <f t="shared" si="29"/>
        <v>1</v>
      </c>
      <c r="K279" s="6">
        <v>267</v>
      </c>
      <c r="L279" s="9">
        <v>1</v>
      </c>
      <c r="M279" s="9">
        <v>1</v>
      </c>
      <c r="N279" s="9">
        <v>1</v>
      </c>
      <c r="O279" s="9">
        <v>3</v>
      </c>
      <c r="P279" s="9">
        <v>2</v>
      </c>
      <c r="Q279" s="9">
        <v>5</v>
      </c>
      <c r="R279" s="9">
        <v>5</v>
      </c>
      <c r="S279" s="9">
        <v>4</v>
      </c>
      <c r="T279" s="9">
        <v>1</v>
      </c>
      <c r="U279" s="9">
        <v>1</v>
      </c>
      <c r="V279">
        <f t="shared" si="30"/>
        <v>0</v>
      </c>
      <c r="W279">
        <f t="shared" si="33"/>
        <v>1</v>
      </c>
      <c r="X279">
        <f t="shared" si="31"/>
        <v>0</v>
      </c>
      <c r="Y279">
        <f t="shared" si="32"/>
        <v>1</v>
      </c>
      <c r="Z279">
        <f t="shared" si="34"/>
        <v>0</v>
      </c>
    </row>
    <row r="280" spans="1:26" ht="13.5">
      <c r="A280" s="5">
        <v>279</v>
      </c>
      <c r="B280" s="6">
        <v>2</v>
      </c>
      <c r="C280" s="6">
        <v>55</v>
      </c>
      <c r="D280" s="6">
        <v>158.8</v>
      </c>
      <c r="E280" s="6">
        <v>48.6</v>
      </c>
      <c r="F280" s="6"/>
      <c r="G280" s="7">
        <f t="shared" si="28"/>
        <v>19.3</v>
      </c>
      <c r="H280" s="6">
        <v>99</v>
      </c>
      <c r="I280" s="6">
        <v>65</v>
      </c>
      <c r="J280" s="6">
        <f t="shared" si="29"/>
        <v>1</v>
      </c>
      <c r="K280" s="6">
        <v>154</v>
      </c>
      <c r="L280" s="9">
        <v>1</v>
      </c>
      <c r="M280" s="9">
        <v>2</v>
      </c>
      <c r="N280" s="9">
        <v>1</v>
      </c>
      <c r="O280" s="9">
        <v>3</v>
      </c>
      <c r="P280" s="9">
        <v>1</v>
      </c>
      <c r="Q280" s="9">
        <v>5</v>
      </c>
      <c r="R280" s="9">
        <v>5</v>
      </c>
      <c r="S280" s="9">
        <v>4</v>
      </c>
      <c r="T280" s="9">
        <v>3</v>
      </c>
      <c r="U280" s="9">
        <v>2</v>
      </c>
      <c r="V280">
        <f t="shared" si="30"/>
        <v>0</v>
      </c>
      <c r="W280">
        <f t="shared" si="33"/>
        <v>0</v>
      </c>
      <c r="X280">
        <f t="shared" si="31"/>
        <v>0</v>
      </c>
      <c r="Y280">
        <f t="shared" si="32"/>
        <v>0</v>
      </c>
      <c r="Z280">
        <f t="shared" si="34"/>
        <v>0</v>
      </c>
    </row>
    <row r="281" spans="1:26" ht="13.5">
      <c r="A281" s="5">
        <v>280</v>
      </c>
      <c r="B281" s="6">
        <v>1</v>
      </c>
      <c r="C281" s="6">
        <v>64</v>
      </c>
      <c r="D281" s="6">
        <v>174.7</v>
      </c>
      <c r="E281" s="6">
        <v>73.5</v>
      </c>
      <c r="F281" s="6"/>
      <c r="G281" s="7">
        <f t="shared" si="28"/>
        <v>24.1</v>
      </c>
      <c r="H281" s="6">
        <v>141</v>
      </c>
      <c r="I281" s="6">
        <v>57</v>
      </c>
      <c r="J281" s="6">
        <f t="shared" si="29"/>
        <v>2</v>
      </c>
      <c r="K281" s="6">
        <v>233</v>
      </c>
      <c r="L281" s="9">
        <v>1</v>
      </c>
      <c r="M281" s="9">
        <v>1</v>
      </c>
      <c r="N281" s="9">
        <v>1</v>
      </c>
      <c r="O281" s="9">
        <v>3</v>
      </c>
      <c r="P281" s="9">
        <v>3</v>
      </c>
      <c r="Q281" s="9">
        <v>3</v>
      </c>
      <c r="R281" s="9">
        <v>2</v>
      </c>
      <c r="S281" s="9">
        <v>1</v>
      </c>
      <c r="T281" s="9">
        <v>3</v>
      </c>
      <c r="U281" s="9">
        <v>1</v>
      </c>
      <c r="V281">
        <f t="shared" si="30"/>
        <v>1</v>
      </c>
      <c r="W281">
        <f t="shared" si="33"/>
        <v>1</v>
      </c>
      <c r="X281">
        <f t="shared" si="31"/>
        <v>1</v>
      </c>
      <c r="Y281">
        <f t="shared" si="32"/>
        <v>3</v>
      </c>
      <c r="Z281">
        <f t="shared" si="34"/>
        <v>0</v>
      </c>
    </row>
    <row r="282" spans="1:26" ht="13.5">
      <c r="A282" s="5">
        <v>281</v>
      </c>
      <c r="B282" s="6">
        <v>2</v>
      </c>
      <c r="C282" s="6">
        <v>52</v>
      </c>
      <c r="D282" s="6">
        <v>156.4</v>
      </c>
      <c r="E282" s="6">
        <v>47.2</v>
      </c>
      <c r="F282" s="6"/>
      <c r="G282" s="7">
        <f t="shared" si="28"/>
        <v>19.3</v>
      </c>
      <c r="H282" s="6">
        <v>120</v>
      </c>
      <c r="I282" s="6">
        <v>71</v>
      </c>
      <c r="J282" s="6">
        <f t="shared" si="29"/>
        <v>1</v>
      </c>
      <c r="K282" s="6">
        <v>258</v>
      </c>
      <c r="L282" s="9">
        <v>1</v>
      </c>
      <c r="M282" s="9">
        <v>1</v>
      </c>
      <c r="N282" s="9">
        <v>1</v>
      </c>
      <c r="O282" s="9">
        <v>2</v>
      </c>
      <c r="P282" s="9">
        <v>1</v>
      </c>
      <c r="Q282" s="9">
        <v>5</v>
      </c>
      <c r="R282" s="9">
        <v>5</v>
      </c>
      <c r="S282" s="9">
        <v>4</v>
      </c>
      <c r="T282" s="9">
        <v>1</v>
      </c>
      <c r="U282" s="9">
        <v>2</v>
      </c>
      <c r="V282">
        <f t="shared" si="30"/>
        <v>0</v>
      </c>
      <c r="W282">
        <f t="shared" si="33"/>
        <v>1</v>
      </c>
      <c r="X282">
        <f t="shared" si="31"/>
        <v>0</v>
      </c>
      <c r="Y282">
        <f t="shared" si="32"/>
        <v>1</v>
      </c>
      <c r="Z282">
        <f t="shared" si="34"/>
        <v>0</v>
      </c>
    </row>
    <row r="283" spans="1:26" ht="13.5">
      <c r="A283" s="5">
        <v>282</v>
      </c>
      <c r="B283" s="6">
        <v>2</v>
      </c>
      <c r="C283" s="6">
        <v>28</v>
      </c>
      <c r="D283" s="6">
        <v>151</v>
      </c>
      <c r="E283" s="6">
        <v>44</v>
      </c>
      <c r="F283" s="6"/>
      <c r="G283" s="7">
        <f t="shared" si="28"/>
        <v>19.3</v>
      </c>
      <c r="H283" s="6">
        <v>114</v>
      </c>
      <c r="I283" s="6">
        <v>60</v>
      </c>
      <c r="J283" s="6">
        <f t="shared" si="29"/>
        <v>1</v>
      </c>
      <c r="K283" s="6">
        <v>277</v>
      </c>
      <c r="L283" s="9">
        <v>1</v>
      </c>
      <c r="M283" s="9">
        <v>2</v>
      </c>
      <c r="N283" s="9">
        <v>2</v>
      </c>
      <c r="O283" s="9">
        <v>2</v>
      </c>
      <c r="P283" s="9">
        <v>4</v>
      </c>
      <c r="Q283" s="9">
        <v>5</v>
      </c>
      <c r="R283" s="9">
        <v>3</v>
      </c>
      <c r="S283" s="9">
        <v>4</v>
      </c>
      <c r="T283" s="9">
        <v>1</v>
      </c>
      <c r="U283" s="9">
        <v>4</v>
      </c>
      <c r="V283">
        <f t="shared" si="30"/>
        <v>0</v>
      </c>
      <c r="W283">
        <f t="shared" si="33"/>
        <v>1</v>
      </c>
      <c r="X283">
        <f t="shared" si="31"/>
        <v>0</v>
      </c>
      <c r="Y283">
        <f t="shared" si="32"/>
        <v>1</v>
      </c>
      <c r="Z283">
        <f t="shared" si="34"/>
        <v>0</v>
      </c>
    </row>
    <row r="284" spans="1:26" ht="13.5">
      <c r="A284" s="5">
        <v>283</v>
      </c>
      <c r="B284" s="6">
        <v>2</v>
      </c>
      <c r="C284" s="6">
        <v>44</v>
      </c>
      <c r="D284" s="6">
        <v>156.3</v>
      </c>
      <c r="E284" s="6">
        <v>47</v>
      </c>
      <c r="F284" s="6"/>
      <c r="G284" s="7">
        <f t="shared" si="28"/>
        <v>19.2</v>
      </c>
      <c r="H284" s="6">
        <v>134</v>
      </c>
      <c r="I284" s="6">
        <v>93</v>
      </c>
      <c r="J284" s="6">
        <f t="shared" si="29"/>
        <v>2</v>
      </c>
      <c r="K284" s="6">
        <v>256</v>
      </c>
      <c r="L284" s="9">
        <v>1</v>
      </c>
      <c r="M284" s="9">
        <v>1</v>
      </c>
      <c r="N284" s="9">
        <v>1</v>
      </c>
      <c r="O284" s="9">
        <v>3</v>
      </c>
      <c r="P284" s="9">
        <v>3</v>
      </c>
      <c r="Q284" s="9">
        <v>5</v>
      </c>
      <c r="R284" s="9">
        <v>5</v>
      </c>
      <c r="S284" s="9">
        <v>3</v>
      </c>
      <c r="T284" s="9">
        <v>1</v>
      </c>
      <c r="U284" s="9">
        <v>1</v>
      </c>
      <c r="V284">
        <f t="shared" si="30"/>
        <v>1</v>
      </c>
      <c r="W284">
        <f t="shared" si="33"/>
        <v>1</v>
      </c>
      <c r="X284">
        <f t="shared" si="31"/>
        <v>0</v>
      </c>
      <c r="Y284">
        <f t="shared" si="32"/>
        <v>2</v>
      </c>
      <c r="Z284">
        <f t="shared" si="34"/>
        <v>0</v>
      </c>
    </row>
    <row r="285" spans="1:26" ht="13.5">
      <c r="A285" s="5">
        <v>284</v>
      </c>
      <c r="B285" s="6">
        <v>2</v>
      </c>
      <c r="C285" s="6">
        <v>35</v>
      </c>
      <c r="D285" s="6">
        <v>180.2</v>
      </c>
      <c r="E285" s="6">
        <v>62.1</v>
      </c>
      <c r="F285" s="6"/>
      <c r="G285" s="7">
        <f t="shared" si="28"/>
        <v>19.1</v>
      </c>
      <c r="H285" s="6">
        <v>113</v>
      </c>
      <c r="I285" s="6">
        <v>59</v>
      </c>
      <c r="J285" s="6">
        <f t="shared" si="29"/>
        <v>1</v>
      </c>
      <c r="K285" s="6">
        <v>202</v>
      </c>
      <c r="L285" s="9">
        <v>1</v>
      </c>
      <c r="M285" s="9">
        <v>1</v>
      </c>
      <c r="N285" s="9">
        <v>3</v>
      </c>
      <c r="O285" s="9">
        <v>3</v>
      </c>
      <c r="P285" s="9">
        <v>3</v>
      </c>
      <c r="Q285" s="9">
        <v>5</v>
      </c>
      <c r="R285" s="9">
        <v>3</v>
      </c>
      <c r="S285" s="9">
        <v>3</v>
      </c>
      <c r="T285" s="9">
        <v>1</v>
      </c>
      <c r="U285" s="9">
        <v>1</v>
      </c>
      <c r="V285">
        <f t="shared" si="30"/>
        <v>0</v>
      </c>
      <c r="W285">
        <f t="shared" si="33"/>
        <v>0</v>
      </c>
      <c r="X285">
        <f t="shared" si="31"/>
        <v>0</v>
      </c>
      <c r="Y285">
        <f t="shared" si="32"/>
        <v>0</v>
      </c>
      <c r="Z285">
        <f t="shared" si="34"/>
        <v>0</v>
      </c>
    </row>
    <row r="286" spans="1:26" ht="13.5">
      <c r="A286" s="5">
        <v>285</v>
      </c>
      <c r="B286" s="6">
        <v>1</v>
      </c>
      <c r="C286" s="6">
        <v>35</v>
      </c>
      <c r="D286" s="6">
        <v>173.5</v>
      </c>
      <c r="E286" s="6">
        <v>72.5</v>
      </c>
      <c r="F286" s="6"/>
      <c r="G286" s="7">
        <f t="shared" si="28"/>
        <v>24.1</v>
      </c>
      <c r="H286" s="6">
        <v>128</v>
      </c>
      <c r="I286" s="6">
        <v>78</v>
      </c>
      <c r="J286" s="6">
        <f t="shared" si="29"/>
        <v>1</v>
      </c>
      <c r="K286" s="6">
        <v>218</v>
      </c>
      <c r="L286" s="9">
        <v>1</v>
      </c>
      <c r="M286" s="9">
        <v>1</v>
      </c>
      <c r="N286" s="9">
        <v>1</v>
      </c>
      <c r="O286" s="9">
        <v>3</v>
      </c>
      <c r="P286" s="9">
        <v>4</v>
      </c>
      <c r="Q286" s="9">
        <v>1</v>
      </c>
      <c r="R286" s="9">
        <v>2</v>
      </c>
      <c r="S286" s="9">
        <v>2</v>
      </c>
      <c r="T286" s="9">
        <v>1</v>
      </c>
      <c r="U286" s="9">
        <v>1</v>
      </c>
      <c r="V286">
        <f t="shared" si="30"/>
        <v>0</v>
      </c>
      <c r="W286">
        <f t="shared" si="33"/>
        <v>0</v>
      </c>
      <c r="X286">
        <f t="shared" si="31"/>
        <v>1</v>
      </c>
      <c r="Y286">
        <f t="shared" si="32"/>
        <v>1</v>
      </c>
      <c r="Z286">
        <f t="shared" si="34"/>
        <v>0</v>
      </c>
    </row>
    <row r="287" spans="1:26" ht="13.5">
      <c r="A287" s="5">
        <v>286</v>
      </c>
      <c r="B287" s="6">
        <v>1</v>
      </c>
      <c r="C287" s="6">
        <v>60</v>
      </c>
      <c r="D287" s="6">
        <v>151.5</v>
      </c>
      <c r="E287" s="6">
        <v>55.4</v>
      </c>
      <c r="F287" s="6"/>
      <c r="G287" s="7">
        <f t="shared" si="28"/>
        <v>24.1</v>
      </c>
      <c r="H287" s="6">
        <v>129</v>
      </c>
      <c r="I287" s="6">
        <v>74</v>
      </c>
      <c r="J287" s="6">
        <f t="shared" si="29"/>
        <v>1</v>
      </c>
      <c r="K287" s="6">
        <v>218</v>
      </c>
      <c r="L287" s="9">
        <v>1</v>
      </c>
      <c r="M287" s="9">
        <v>1</v>
      </c>
      <c r="N287" s="9">
        <v>1</v>
      </c>
      <c r="O287" s="9">
        <v>3</v>
      </c>
      <c r="P287" s="9">
        <v>4</v>
      </c>
      <c r="Q287" s="9">
        <v>5</v>
      </c>
      <c r="R287" s="9">
        <v>5</v>
      </c>
      <c r="S287" s="9">
        <v>4</v>
      </c>
      <c r="T287" s="9">
        <v>2</v>
      </c>
      <c r="U287" s="9">
        <v>2</v>
      </c>
      <c r="V287">
        <f t="shared" si="30"/>
        <v>0</v>
      </c>
      <c r="W287">
        <f t="shared" si="33"/>
        <v>0</v>
      </c>
      <c r="X287">
        <f t="shared" si="31"/>
        <v>0</v>
      </c>
      <c r="Y287">
        <f t="shared" si="32"/>
        <v>0</v>
      </c>
      <c r="Z287">
        <f t="shared" si="34"/>
        <v>0</v>
      </c>
    </row>
    <row r="288" spans="1:26" ht="13.5">
      <c r="A288" s="5">
        <v>287</v>
      </c>
      <c r="B288" s="6">
        <v>2</v>
      </c>
      <c r="C288" s="6">
        <v>55</v>
      </c>
      <c r="D288" s="6">
        <v>147</v>
      </c>
      <c r="E288" s="6">
        <v>41.2</v>
      </c>
      <c r="F288" s="6"/>
      <c r="G288" s="7">
        <f t="shared" si="28"/>
        <v>19.1</v>
      </c>
      <c r="H288" s="6">
        <v>105</v>
      </c>
      <c r="I288" s="6">
        <v>71</v>
      </c>
      <c r="J288" s="6">
        <f t="shared" si="29"/>
        <v>1</v>
      </c>
      <c r="K288" s="6">
        <v>223</v>
      </c>
      <c r="L288" s="9">
        <v>1</v>
      </c>
      <c r="M288" s="9">
        <v>1</v>
      </c>
      <c r="N288" s="9">
        <v>2</v>
      </c>
      <c r="O288" s="9">
        <v>1</v>
      </c>
      <c r="P288" s="9">
        <v>2</v>
      </c>
      <c r="Q288" s="9">
        <v>5</v>
      </c>
      <c r="R288" s="9">
        <v>5</v>
      </c>
      <c r="S288" s="9">
        <v>3</v>
      </c>
      <c r="T288" s="9">
        <v>2</v>
      </c>
      <c r="U288" s="9">
        <v>4</v>
      </c>
      <c r="V288">
        <f t="shared" si="30"/>
        <v>0</v>
      </c>
      <c r="W288">
        <f t="shared" si="33"/>
        <v>0</v>
      </c>
      <c r="X288">
        <f t="shared" si="31"/>
        <v>0</v>
      </c>
      <c r="Y288">
        <f t="shared" si="32"/>
        <v>0</v>
      </c>
      <c r="Z288">
        <f t="shared" si="34"/>
        <v>0</v>
      </c>
    </row>
    <row r="289" spans="1:26" ht="13.5">
      <c r="A289" s="5">
        <v>288</v>
      </c>
      <c r="B289" s="6">
        <v>2</v>
      </c>
      <c r="C289" s="6">
        <v>27</v>
      </c>
      <c r="D289" s="6">
        <v>159.8</v>
      </c>
      <c r="E289" s="6">
        <v>48.8</v>
      </c>
      <c r="F289" s="6"/>
      <c r="G289" s="7">
        <f t="shared" si="28"/>
        <v>19.1</v>
      </c>
      <c r="H289" s="6">
        <v>113</v>
      </c>
      <c r="I289" s="6">
        <v>73</v>
      </c>
      <c r="J289" s="6">
        <f t="shared" si="29"/>
        <v>1</v>
      </c>
      <c r="K289" s="6">
        <v>204</v>
      </c>
      <c r="L289" s="9">
        <v>1</v>
      </c>
      <c r="M289" s="9">
        <v>1</v>
      </c>
      <c r="N289" s="9">
        <v>1</v>
      </c>
      <c r="O289" s="9">
        <v>3</v>
      </c>
      <c r="P289" s="9">
        <v>3</v>
      </c>
      <c r="Q289" s="9">
        <v>5</v>
      </c>
      <c r="R289" s="9">
        <v>5</v>
      </c>
      <c r="S289" s="9">
        <v>3</v>
      </c>
      <c r="T289" s="9">
        <v>1</v>
      </c>
      <c r="U289" s="9">
        <v>1</v>
      </c>
      <c r="V289">
        <f t="shared" si="30"/>
        <v>0</v>
      </c>
      <c r="W289">
        <f t="shared" si="33"/>
        <v>0</v>
      </c>
      <c r="X289">
        <f t="shared" si="31"/>
        <v>0</v>
      </c>
      <c r="Y289">
        <f t="shared" si="32"/>
        <v>0</v>
      </c>
      <c r="Z289">
        <f t="shared" si="34"/>
        <v>0</v>
      </c>
    </row>
    <row r="290" spans="1:26" ht="13.5">
      <c r="A290" s="5">
        <v>289</v>
      </c>
      <c r="B290" s="6">
        <v>2</v>
      </c>
      <c r="C290" s="6">
        <v>64</v>
      </c>
      <c r="D290" s="6">
        <v>162.4</v>
      </c>
      <c r="E290" s="6">
        <v>50.5</v>
      </c>
      <c r="F290" s="6"/>
      <c r="G290" s="7">
        <f t="shared" si="28"/>
        <v>19.1</v>
      </c>
      <c r="H290" s="6">
        <v>126</v>
      </c>
      <c r="I290" s="6">
        <v>70</v>
      </c>
      <c r="J290" s="6">
        <f t="shared" si="29"/>
        <v>1</v>
      </c>
      <c r="K290" s="6">
        <v>198</v>
      </c>
      <c r="L290" s="9">
        <v>1</v>
      </c>
      <c r="M290" s="9">
        <v>1</v>
      </c>
      <c r="N290" s="9">
        <v>2</v>
      </c>
      <c r="O290" s="9">
        <v>3</v>
      </c>
      <c r="P290" s="9">
        <v>1</v>
      </c>
      <c r="Q290" s="9">
        <v>5</v>
      </c>
      <c r="R290" s="9">
        <v>5</v>
      </c>
      <c r="S290" s="9">
        <v>4</v>
      </c>
      <c r="T290" s="9">
        <v>1</v>
      </c>
      <c r="U290" s="9">
        <v>1</v>
      </c>
      <c r="V290">
        <f t="shared" si="30"/>
        <v>0</v>
      </c>
      <c r="W290">
        <f t="shared" si="33"/>
        <v>0</v>
      </c>
      <c r="X290">
        <f t="shared" si="31"/>
        <v>0</v>
      </c>
      <c r="Y290">
        <f t="shared" si="32"/>
        <v>0</v>
      </c>
      <c r="Z290">
        <f t="shared" si="34"/>
        <v>0</v>
      </c>
    </row>
    <row r="291" spans="1:26" ht="13.5">
      <c r="A291" s="5">
        <v>290</v>
      </c>
      <c r="B291" s="6">
        <v>2</v>
      </c>
      <c r="C291" s="6">
        <v>50</v>
      </c>
      <c r="D291" s="6">
        <v>151.2</v>
      </c>
      <c r="E291" s="6">
        <v>43.2</v>
      </c>
      <c r="F291" s="6"/>
      <c r="G291" s="7">
        <f t="shared" si="28"/>
        <v>18.9</v>
      </c>
      <c r="H291" s="6">
        <v>121</v>
      </c>
      <c r="I291" s="6">
        <v>67</v>
      </c>
      <c r="J291" s="6">
        <f t="shared" si="29"/>
        <v>1</v>
      </c>
      <c r="K291" s="6">
        <v>185</v>
      </c>
      <c r="L291" s="9">
        <v>1</v>
      </c>
      <c r="M291" s="9">
        <v>2</v>
      </c>
      <c r="N291" s="9">
        <v>2</v>
      </c>
      <c r="O291" s="9">
        <v>3</v>
      </c>
      <c r="P291" s="9">
        <v>2</v>
      </c>
      <c r="Q291" s="9">
        <v>5</v>
      </c>
      <c r="R291" s="9">
        <v>5</v>
      </c>
      <c r="S291" s="9">
        <v>4</v>
      </c>
      <c r="T291" s="9">
        <v>1</v>
      </c>
      <c r="U291" s="9">
        <v>3</v>
      </c>
      <c r="V291">
        <f t="shared" si="30"/>
        <v>0</v>
      </c>
      <c r="W291">
        <f t="shared" si="33"/>
        <v>0</v>
      </c>
      <c r="X291">
        <f t="shared" si="31"/>
        <v>0</v>
      </c>
      <c r="Y291">
        <f t="shared" si="32"/>
        <v>0</v>
      </c>
      <c r="Z291">
        <f t="shared" si="34"/>
        <v>0</v>
      </c>
    </row>
    <row r="292" spans="1:26" ht="13.5">
      <c r="A292" s="5">
        <v>291</v>
      </c>
      <c r="B292" s="6">
        <v>2</v>
      </c>
      <c r="C292" s="6">
        <v>61</v>
      </c>
      <c r="D292" s="6">
        <v>152.9</v>
      </c>
      <c r="E292" s="6">
        <v>44.1</v>
      </c>
      <c r="F292" s="6"/>
      <c r="G292" s="7">
        <f t="shared" si="28"/>
        <v>18.9</v>
      </c>
      <c r="H292" s="6">
        <v>169</v>
      </c>
      <c r="I292" s="6">
        <v>88</v>
      </c>
      <c r="J292" s="6">
        <f t="shared" si="29"/>
        <v>3</v>
      </c>
      <c r="K292" s="6">
        <v>164</v>
      </c>
      <c r="L292" s="9">
        <v>1</v>
      </c>
      <c r="M292" s="9">
        <v>3</v>
      </c>
      <c r="N292" s="9">
        <v>1</v>
      </c>
      <c r="O292" s="9">
        <v>3</v>
      </c>
      <c r="P292" s="9">
        <v>2</v>
      </c>
      <c r="Q292" s="9">
        <v>5</v>
      </c>
      <c r="R292" s="9">
        <v>3</v>
      </c>
      <c r="S292" s="9">
        <v>4</v>
      </c>
      <c r="T292" s="9">
        <v>2</v>
      </c>
      <c r="U292" s="9">
        <v>4</v>
      </c>
      <c r="V292">
        <f t="shared" si="30"/>
        <v>1</v>
      </c>
      <c r="W292">
        <f t="shared" si="33"/>
        <v>0</v>
      </c>
      <c r="X292">
        <f t="shared" si="31"/>
        <v>0</v>
      </c>
      <c r="Y292">
        <f t="shared" si="32"/>
        <v>1</v>
      </c>
      <c r="Z292">
        <f t="shared" si="34"/>
        <v>0</v>
      </c>
    </row>
    <row r="293" spans="1:26" ht="13.5">
      <c r="A293" s="5">
        <v>292</v>
      </c>
      <c r="B293" s="6">
        <v>2</v>
      </c>
      <c r="C293" s="6">
        <v>43</v>
      </c>
      <c r="D293" s="6">
        <v>161.4</v>
      </c>
      <c r="E293" s="6">
        <v>49</v>
      </c>
      <c r="F293" s="6"/>
      <c r="G293" s="7">
        <f t="shared" si="28"/>
        <v>18.8</v>
      </c>
      <c r="H293" s="6">
        <v>98</v>
      </c>
      <c r="I293" s="6">
        <v>62</v>
      </c>
      <c r="J293" s="6">
        <f t="shared" si="29"/>
        <v>1</v>
      </c>
      <c r="K293" s="6">
        <v>123</v>
      </c>
      <c r="L293" s="9">
        <v>1</v>
      </c>
      <c r="M293" s="9">
        <v>1</v>
      </c>
      <c r="N293" s="9">
        <v>1</v>
      </c>
      <c r="O293" s="9">
        <v>5</v>
      </c>
      <c r="P293" s="9">
        <v>3</v>
      </c>
      <c r="Q293" s="9">
        <v>5</v>
      </c>
      <c r="R293" s="9">
        <v>5</v>
      </c>
      <c r="S293" s="9">
        <v>3</v>
      </c>
      <c r="T293" s="9">
        <v>1</v>
      </c>
      <c r="U293" s="9">
        <v>2</v>
      </c>
      <c r="V293">
        <f t="shared" si="30"/>
        <v>0</v>
      </c>
      <c r="W293">
        <f t="shared" si="33"/>
        <v>0</v>
      </c>
      <c r="X293">
        <f t="shared" si="31"/>
        <v>0</v>
      </c>
      <c r="Y293">
        <f t="shared" si="32"/>
        <v>0</v>
      </c>
      <c r="Z293">
        <f t="shared" si="34"/>
        <v>0</v>
      </c>
    </row>
    <row r="294" spans="1:26" ht="13.5">
      <c r="A294" s="5">
        <v>293</v>
      </c>
      <c r="B294" s="6">
        <v>2</v>
      </c>
      <c r="C294" s="6">
        <v>37</v>
      </c>
      <c r="D294" s="6">
        <v>154.2</v>
      </c>
      <c r="E294" s="6">
        <v>44.8</v>
      </c>
      <c r="F294" s="6"/>
      <c r="G294" s="7">
        <f t="shared" si="28"/>
        <v>18.8</v>
      </c>
      <c r="H294" s="6">
        <v>113</v>
      </c>
      <c r="I294" s="6">
        <v>66</v>
      </c>
      <c r="J294" s="6">
        <f t="shared" si="29"/>
        <v>1</v>
      </c>
      <c r="K294" s="6">
        <v>173</v>
      </c>
      <c r="L294" s="9">
        <v>1</v>
      </c>
      <c r="M294" s="9">
        <v>1</v>
      </c>
      <c r="N294" s="9">
        <v>1</v>
      </c>
      <c r="O294" s="9">
        <v>3</v>
      </c>
      <c r="P294" s="9">
        <v>4</v>
      </c>
      <c r="Q294" s="9">
        <v>5</v>
      </c>
      <c r="R294" s="9">
        <v>3</v>
      </c>
      <c r="S294" s="9">
        <v>4</v>
      </c>
      <c r="T294" s="9">
        <v>1</v>
      </c>
      <c r="U294" s="9">
        <v>1</v>
      </c>
      <c r="V294">
        <f t="shared" si="30"/>
        <v>0</v>
      </c>
      <c r="W294">
        <f t="shared" si="33"/>
        <v>0</v>
      </c>
      <c r="X294">
        <f t="shared" si="31"/>
        <v>0</v>
      </c>
      <c r="Y294">
        <f t="shared" si="32"/>
        <v>0</v>
      </c>
      <c r="Z294">
        <f t="shared" si="34"/>
        <v>0</v>
      </c>
    </row>
    <row r="295" spans="1:26" ht="13.5">
      <c r="A295" s="5">
        <v>294</v>
      </c>
      <c r="B295" s="6">
        <v>2</v>
      </c>
      <c r="C295" s="6">
        <v>57</v>
      </c>
      <c r="D295" s="6">
        <v>166</v>
      </c>
      <c r="E295" s="6">
        <v>51.5</v>
      </c>
      <c r="F295" s="6"/>
      <c r="G295" s="7">
        <f t="shared" si="28"/>
        <v>18.7</v>
      </c>
      <c r="H295" s="6">
        <v>115</v>
      </c>
      <c r="I295" s="6">
        <v>69</v>
      </c>
      <c r="J295" s="6">
        <f t="shared" si="29"/>
        <v>1</v>
      </c>
      <c r="K295" s="6">
        <v>175</v>
      </c>
      <c r="L295" s="9">
        <v>1</v>
      </c>
      <c r="M295" s="9">
        <v>2</v>
      </c>
      <c r="N295" s="9">
        <v>2</v>
      </c>
      <c r="O295" s="9">
        <v>3</v>
      </c>
      <c r="P295" s="9">
        <v>3</v>
      </c>
      <c r="Q295" s="9">
        <v>5</v>
      </c>
      <c r="R295" s="9">
        <v>5</v>
      </c>
      <c r="S295" s="9">
        <v>3</v>
      </c>
      <c r="T295" s="9">
        <v>1</v>
      </c>
      <c r="U295" s="9">
        <v>4</v>
      </c>
      <c r="V295">
        <f t="shared" si="30"/>
        <v>0</v>
      </c>
      <c r="W295">
        <f t="shared" si="33"/>
        <v>0</v>
      </c>
      <c r="X295">
        <f t="shared" si="31"/>
        <v>0</v>
      </c>
      <c r="Y295">
        <f t="shared" si="32"/>
        <v>0</v>
      </c>
      <c r="Z295">
        <f t="shared" si="34"/>
        <v>0</v>
      </c>
    </row>
    <row r="296" spans="1:26" ht="13.5">
      <c r="A296" s="5">
        <v>295</v>
      </c>
      <c r="B296" s="6">
        <v>1</v>
      </c>
      <c r="C296" s="6">
        <v>57</v>
      </c>
      <c r="D296" s="6">
        <v>154.6</v>
      </c>
      <c r="E296" s="6">
        <v>57.5</v>
      </c>
      <c r="F296" s="6"/>
      <c r="G296" s="7">
        <f t="shared" si="28"/>
        <v>24.1</v>
      </c>
      <c r="H296" s="6">
        <v>100</v>
      </c>
      <c r="I296" s="6">
        <v>60</v>
      </c>
      <c r="J296" s="6">
        <f t="shared" si="29"/>
        <v>1</v>
      </c>
      <c r="K296" s="6">
        <v>202</v>
      </c>
      <c r="L296" s="9">
        <v>1</v>
      </c>
      <c r="M296" s="9">
        <v>1</v>
      </c>
      <c r="N296" s="9">
        <v>1</v>
      </c>
      <c r="O296" s="9">
        <v>3</v>
      </c>
      <c r="P296" s="9">
        <v>3</v>
      </c>
      <c r="Q296" s="9">
        <v>5</v>
      </c>
      <c r="R296" s="9">
        <v>5</v>
      </c>
      <c r="S296" s="9">
        <v>4</v>
      </c>
      <c r="T296" s="9">
        <v>1</v>
      </c>
      <c r="U296" s="9">
        <v>1</v>
      </c>
      <c r="V296">
        <f t="shared" si="30"/>
        <v>0</v>
      </c>
      <c r="W296">
        <f t="shared" si="33"/>
        <v>0</v>
      </c>
      <c r="X296">
        <f t="shared" si="31"/>
        <v>0</v>
      </c>
      <c r="Y296">
        <f t="shared" si="32"/>
        <v>0</v>
      </c>
      <c r="Z296">
        <f t="shared" si="34"/>
        <v>0</v>
      </c>
    </row>
    <row r="297" spans="1:26" ht="13.5">
      <c r="A297" s="5">
        <v>296</v>
      </c>
      <c r="B297" s="6">
        <v>1</v>
      </c>
      <c r="C297" s="6">
        <v>44</v>
      </c>
      <c r="D297" s="6">
        <v>142.2</v>
      </c>
      <c r="E297" s="6">
        <v>48.6</v>
      </c>
      <c r="F297" s="6"/>
      <c r="G297" s="7">
        <f t="shared" si="28"/>
        <v>24</v>
      </c>
      <c r="H297" s="6">
        <v>131</v>
      </c>
      <c r="I297" s="6">
        <v>76</v>
      </c>
      <c r="J297" s="6">
        <f t="shared" si="29"/>
        <v>1</v>
      </c>
      <c r="K297" s="6">
        <v>288</v>
      </c>
      <c r="L297" s="9">
        <v>1</v>
      </c>
      <c r="M297" s="9">
        <v>1</v>
      </c>
      <c r="N297" s="9">
        <v>1</v>
      </c>
      <c r="O297" s="9">
        <v>5</v>
      </c>
      <c r="P297" s="9">
        <v>1</v>
      </c>
      <c r="Q297" s="9">
        <v>5</v>
      </c>
      <c r="R297" s="9">
        <v>5</v>
      </c>
      <c r="S297" s="9">
        <v>1</v>
      </c>
      <c r="T297" s="9">
        <v>1</v>
      </c>
      <c r="U297" s="9">
        <v>1</v>
      </c>
      <c r="V297">
        <f t="shared" si="30"/>
        <v>0</v>
      </c>
      <c r="W297">
        <f t="shared" si="33"/>
        <v>1</v>
      </c>
      <c r="X297">
        <f t="shared" si="31"/>
        <v>0</v>
      </c>
      <c r="Y297">
        <f t="shared" si="32"/>
        <v>1</v>
      </c>
      <c r="Z297">
        <f t="shared" si="34"/>
        <v>0</v>
      </c>
    </row>
    <row r="298" spans="1:26" ht="13.5">
      <c r="A298" s="5">
        <v>297</v>
      </c>
      <c r="B298" s="6">
        <v>1</v>
      </c>
      <c r="C298" s="6">
        <v>49</v>
      </c>
      <c r="D298" s="6">
        <v>147.8</v>
      </c>
      <c r="E298" s="6">
        <v>52.4</v>
      </c>
      <c r="F298" s="6"/>
      <c r="G298" s="7">
        <f t="shared" si="28"/>
        <v>24</v>
      </c>
      <c r="H298" s="6">
        <v>169</v>
      </c>
      <c r="I298" s="6">
        <v>86</v>
      </c>
      <c r="J298" s="6">
        <f t="shared" si="29"/>
        <v>3</v>
      </c>
      <c r="K298" s="6">
        <v>234</v>
      </c>
      <c r="L298" s="9">
        <v>1</v>
      </c>
      <c r="M298" s="9">
        <v>1</v>
      </c>
      <c r="N298" s="9">
        <v>1</v>
      </c>
      <c r="O298" s="9">
        <v>1</v>
      </c>
      <c r="P298" s="9">
        <v>3</v>
      </c>
      <c r="Q298" s="9">
        <v>5</v>
      </c>
      <c r="R298" s="9">
        <v>5</v>
      </c>
      <c r="S298" s="9">
        <v>1</v>
      </c>
      <c r="T298" s="9">
        <v>3</v>
      </c>
      <c r="U298" s="9">
        <v>2</v>
      </c>
      <c r="V298">
        <f t="shared" si="30"/>
        <v>1</v>
      </c>
      <c r="W298">
        <f t="shared" si="33"/>
        <v>1</v>
      </c>
      <c r="X298">
        <f t="shared" si="31"/>
        <v>0</v>
      </c>
      <c r="Y298">
        <f t="shared" si="32"/>
        <v>2</v>
      </c>
      <c r="Z298">
        <f t="shared" si="34"/>
        <v>0</v>
      </c>
    </row>
    <row r="299" spans="1:26" ht="13.5">
      <c r="A299" s="5">
        <v>298</v>
      </c>
      <c r="B299" s="6">
        <v>1</v>
      </c>
      <c r="C299" s="6">
        <v>67</v>
      </c>
      <c r="D299" s="6">
        <v>163.6</v>
      </c>
      <c r="E299" s="6">
        <v>64</v>
      </c>
      <c r="F299" s="6"/>
      <c r="G299" s="7">
        <f t="shared" si="28"/>
        <v>23.9</v>
      </c>
      <c r="H299" s="6">
        <v>116</v>
      </c>
      <c r="I299" s="6">
        <v>86</v>
      </c>
      <c r="J299" s="6">
        <f t="shared" si="29"/>
        <v>1</v>
      </c>
      <c r="K299" s="6">
        <v>233</v>
      </c>
      <c r="L299" s="9">
        <v>1</v>
      </c>
      <c r="M299" s="9">
        <v>1</v>
      </c>
      <c r="N299" s="9">
        <v>1</v>
      </c>
      <c r="O299" s="9">
        <v>5</v>
      </c>
      <c r="P299" s="9">
        <v>4</v>
      </c>
      <c r="Q299" s="9">
        <v>5</v>
      </c>
      <c r="R299" s="9">
        <v>5</v>
      </c>
      <c r="S299" s="9">
        <v>4</v>
      </c>
      <c r="T299" s="9">
        <v>1</v>
      </c>
      <c r="U299" s="9">
        <v>1</v>
      </c>
      <c r="V299">
        <f t="shared" si="30"/>
        <v>0</v>
      </c>
      <c r="W299">
        <f t="shared" si="33"/>
        <v>1</v>
      </c>
      <c r="X299">
        <f t="shared" si="31"/>
        <v>0</v>
      </c>
      <c r="Y299">
        <f t="shared" si="32"/>
        <v>1</v>
      </c>
      <c r="Z299">
        <f t="shared" si="34"/>
        <v>0</v>
      </c>
    </row>
    <row r="300" spans="1:26" ht="13.5">
      <c r="A300" s="5">
        <v>299</v>
      </c>
      <c r="B300" s="6">
        <v>2</v>
      </c>
      <c r="C300" s="6">
        <v>61</v>
      </c>
      <c r="D300" s="6">
        <v>146.2</v>
      </c>
      <c r="E300" s="6">
        <v>40</v>
      </c>
      <c r="F300" s="6"/>
      <c r="G300" s="7">
        <f t="shared" si="28"/>
        <v>18.7</v>
      </c>
      <c r="H300" s="6">
        <v>121</v>
      </c>
      <c r="I300" s="6">
        <v>80</v>
      </c>
      <c r="J300" s="6">
        <f t="shared" si="29"/>
        <v>1</v>
      </c>
      <c r="K300" s="6">
        <v>222</v>
      </c>
      <c r="L300" s="9">
        <v>1</v>
      </c>
      <c r="M300" s="9">
        <v>1</v>
      </c>
      <c r="N300" s="9">
        <v>1</v>
      </c>
      <c r="O300" s="9">
        <v>3</v>
      </c>
      <c r="P300" s="9">
        <v>3</v>
      </c>
      <c r="Q300" s="9">
        <v>5</v>
      </c>
      <c r="R300" s="9">
        <v>5</v>
      </c>
      <c r="S300" s="9">
        <v>4</v>
      </c>
      <c r="T300" s="9">
        <v>3</v>
      </c>
      <c r="U300" s="9">
        <v>2</v>
      </c>
      <c r="V300">
        <f t="shared" si="30"/>
        <v>0</v>
      </c>
      <c r="W300">
        <f t="shared" si="33"/>
        <v>0</v>
      </c>
      <c r="X300">
        <f t="shared" si="31"/>
        <v>0</v>
      </c>
      <c r="Y300">
        <f t="shared" si="32"/>
        <v>0</v>
      </c>
      <c r="Z300">
        <f t="shared" si="34"/>
        <v>0</v>
      </c>
    </row>
    <row r="301" spans="1:26" ht="13.5">
      <c r="A301" s="5">
        <v>300</v>
      </c>
      <c r="B301" s="6">
        <v>1</v>
      </c>
      <c r="C301" s="6">
        <v>44</v>
      </c>
      <c r="D301" s="6">
        <v>159.6</v>
      </c>
      <c r="E301" s="6">
        <v>60.8</v>
      </c>
      <c r="F301" s="6"/>
      <c r="G301" s="7">
        <f t="shared" si="28"/>
        <v>23.9</v>
      </c>
      <c r="H301" s="6">
        <v>131</v>
      </c>
      <c r="I301" s="6">
        <v>79</v>
      </c>
      <c r="J301" s="6">
        <f t="shared" si="29"/>
        <v>1</v>
      </c>
      <c r="K301" s="6">
        <v>190</v>
      </c>
      <c r="L301" s="9">
        <v>1</v>
      </c>
      <c r="M301" s="9">
        <v>1</v>
      </c>
      <c r="N301" s="9">
        <v>1</v>
      </c>
      <c r="O301" s="9">
        <v>1</v>
      </c>
      <c r="P301" s="9">
        <v>1</v>
      </c>
      <c r="Q301" s="9">
        <v>3</v>
      </c>
      <c r="R301" s="9">
        <v>5</v>
      </c>
      <c r="S301" s="9">
        <v>1</v>
      </c>
      <c r="T301" s="9">
        <v>1</v>
      </c>
      <c r="U301" s="9">
        <v>1</v>
      </c>
      <c r="V301">
        <f t="shared" si="30"/>
        <v>0</v>
      </c>
      <c r="W301">
        <f t="shared" si="33"/>
        <v>0</v>
      </c>
      <c r="X301">
        <f t="shared" si="31"/>
        <v>1</v>
      </c>
      <c r="Y301">
        <f t="shared" si="32"/>
        <v>1</v>
      </c>
      <c r="Z301">
        <f t="shared" si="34"/>
        <v>0</v>
      </c>
    </row>
    <row r="302" spans="1:26" ht="13.5">
      <c r="A302" s="5">
        <v>301</v>
      </c>
      <c r="B302" s="6">
        <v>2</v>
      </c>
      <c r="C302" s="6">
        <v>43</v>
      </c>
      <c r="D302" s="6">
        <v>156</v>
      </c>
      <c r="E302" s="6">
        <v>45.4</v>
      </c>
      <c r="F302" s="6"/>
      <c r="G302" s="7">
        <f t="shared" si="28"/>
        <v>18.7</v>
      </c>
      <c r="H302" s="6">
        <v>97</v>
      </c>
      <c r="I302" s="6">
        <v>58</v>
      </c>
      <c r="J302" s="6">
        <f t="shared" si="29"/>
        <v>1</v>
      </c>
      <c r="K302" s="6">
        <v>250</v>
      </c>
      <c r="L302" s="9">
        <v>1</v>
      </c>
      <c r="M302" s="9">
        <v>1</v>
      </c>
      <c r="N302" s="9">
        <v>1</v>
      </c>
      <c r="O302" s="9">
        <v>3</v>
      </c>
      <c r="P302" s="9">
        <v>3</v>
      </c>
      <c r="Q302" s="9">
        <v>5</v>
      </c>
      <c r="R302" s="9">
        <v>5</v>
      </c>
      <c r="S302" s="9">
        <v>4</v>
      </c>
      <c r="T302" s="9">
        <v>1</v>
      </c>
      <c r="U302" s="9">
        <v>1</v>
      </c>
      <c r="V302">
        <f t="shared" si="30"/>
        <v>0</v>
      </c>
      <c r="W302">
        <f t="shared" si="33"/>
        <v>1</v>
      </c>
      <c r="X302">
        <f t="shared" si="31"/>
        <v>0</v>
      </c>
      <c r="Y302">
        <f t="shared" si="32"/>
        <v>1</v>
      </c>
      <c r="Z302">
        <f t="shared" si="34"/>
        <v>0</v>
      </c>
    </row>
    <row r="303" spans="1:26" ht="13.5">
      <c r="A303" s="5">
        <v>302</v>
      </c>
      <c r="B303" s="6">
        <v>2</v>
      </c>
      <c r="C303" s="6">
        <v>56</v>
      </c>
      <c r="D303" s="6">
        <v>161</v>
      </c>
      <c r="E303" s="6">
        <v>48.6</v>
      </c>
      <c r="F303" s="6"/>
      <c r="G303" s="7">
        <f t="shared" si="28"/>
        <v>18.7</v>
      </c>
      <c r="H303" s="6">
        <v>123</v>
      </c>
      <c r="I303" s="6">
        <v>62</v>
      </c>
      <c r="J303" s="6">
        <f t="shared" si="29"/>
        <v>1</v>
      </c>
      <c r="K303" s="6">
        <v>182</v>
      </c>
      <c r="L303" s="9">
        <v>1</v>
      </c>
      <c r="M303" s="9">
        <v>1</v>
      </c>
      <c r="N303" s="9">
        <v>2</v>
      </c>
      <c r="O303" s="9">
        <v>1</v>
      </c>
      <c r="P303" s="9">
        <v>1</v>
      </c>
      <c r="Q303" s="9">
        <v>5</v>
      </c>
      <c r="R303" s="9">
        <v>5</v>
      </c>
      <c r="S303" s="9">
        <v>4</v>
      </c>
      <c r="T303" s="9">
        <v>1</v>
      </c>
      <c r="U303" s="9">
        <v>2</v>
      </c>
      <c r="V303">
        <f t="shared" si="30"/>
        <v>0</v>
      </c>
      <c r="W303">
        <f t="shared" si="33"/>
        <v>0</v>
      </c>
      <c r="X303">
        <f t="shared" si="31"/>
        <v>0</v>
      </c>
      <c r="Y303">
        <f t="shared" si="32"/>
        <v>0</v>
      </c>
      <c r="Z303">
        <f t="shared" si="34"/>
        <v>0</v>
      </c>
    </row>
    <row r="304" spans="1:26" ht="13.5">
      <c r="A304" s="5">
        <v>303</v>
      </c>
      <c r="B304" s="6">
        <v>2</v>
      </c>
      <c r="C304" s="6">
        <v>50</v>
      </c>
      <c r="D304" s="6">
        <v>155</v>
      </c>
      <c r="E304" s="6">
        <v>45</v>
      </c>
      <c r="F304" s="6"/>
      <c r="G304" s="7">
        <f t="shared" si="28"/>
        <v>18.7</v>
      </c>
      <c r="H304" s="6">
        <v>127</v>
      </c>
      <c r="I304" s="6">
        <v>80</v>
      </c>
      <c r="J304" s="6">
        <f t="shared" si="29"/>
        <v>1</v>
      </c>
      <c r="K304" s="6">
        <v>242</v>
      </c>
      <c r="L304" s="9">
        <v>1</v>
      </c>
      <c r="M304" s="9">
        <v>1</v>
      </c>
      <c r="N304" s="9">
        <v>1</v>
      </c>
      <c r="O304" s="9">
        <v>2</v>
      </c>
      <c r="P304" s="9">
        <v>2</v>
      </c>
      <c r="Q304" s="9">
        <v>5</v>
      </c>
      <c r="R304" s="9">
        <v>5</v>
      </c>
      <c r="S304" s="9">
        <v>3</v>
      </c>
      <c r="T304" s="9">
        <v>1</v>
      </c>
      <c r="U304" s="9">
        <v>1</v>
      </c>
      <c r="V304">
        <f t="shared" si="30"/>
        <v>0</v>
      </c>
      <c r="W304">
        <f t="shared" si="33"/>
        <v>1</v>
      </c>
      <c r="X304">
        <f t="shared" si="31"/>
        <v>0</v>
      </c>
      <c r="Y304">
        <f t="shared" si="32"/>
        <v>1</v>
      </c>
      <c r="Z304">
        <f t="shared" si="34"/>
        <v>0</v>
      </c>
    </row>
    <row r="305" spans="1:26" ht="13.5">
      <c r="A305" s="5">
        <v>304</v>
      </c>
      <c r="B305" s="6">
        <v>1</v>
      </c>
      <c r="C305" s="6">
        <v>66</v>
      </c>
      <c r="D305" s="6">
        <v>167.6</v>
      </c>
      <c r="E305" s="6">
        <v>67.1</v>
      </c>
      <c r="F305" s="6"/>
      <c r="G305" s="7">
        <f t="shared" si="28"/>
        <v>23.9</v>
      </c>
      <c r="H305" s="6">
        <v>120</v>
      </c>
      <c r="I305" s="6">
        <v>77</v>
      </c>
      <c r="J305" s="6">
        <f t="shared" si="29"/>
        <v>1</v>
      </c>
      <c r="K305" s="6">
        <v>170</v>
      </c>
      <c r="L305" s="9">
        <v>1</v>
      </c>
      <c r="M305" s="9">
        <v>1</v>
      </c>
      <c r="N305" s="9">
        <v>1</v>
      </c>
      <c r="O305" s="9">
        <v>3</v>
      </c>
      <c r="P305" s="9">
        <v>3</v>
      </c>
      <c r="Q305" s="9">
        <v>2</v>
      </c>
      <c r="R305" s="9">
        <v>3</v>
      </c>
      <c r="S305" s="9">
        <v>4</v>
      </c>
      <c r="T305" s="9">
        <v>2</v>
      </c>
      <c r="U305" s="9">
        <v>1</v>
      </c>
      <c r="V305">
        <f t="shared" si="30"/>
        <v>0</v>
      </c>
      <c r="W305">
        <f t="shared" si="33"/>
        <v>0</v>
      </c>
      <c r="X305">
        <f t="shared" si="31"/>
        <v>1</v>
      </c>
      <c r="Y305">
        <f t="shared" si="32"/>
        <v>1</v>
      </c>
      <c r="Z305">
        <f t="shared" si="34"/>
        <v>0</v>
      </c>
    </row>
    <row r="306" spans="1:26" ht="13.5">
      <c r="A306" s="5">
        <v>305</v>
      </c>
      <c r="B306" s="6">
        <v>2</v>
      </c>
      <c r="C306" s="6">
        <v>49</v>
      </c>
      <c r="D306" s="6">
        <v>155</v>
      </c>
      <c r="E306" s="6">
        <v>44.8</v>
      </c>
      <c r="F306" s="6"/>
      <c r="G306" s="7">
        <f t="shared" si="28"/>
        <v>18.6</v>
      </c>
      <c r="H306" s="6">
        <v>107</v>
      </c>
      <c r="I306" s="6">
        <v>65</v>
      </c>
      <c r="J306" s="6">
        <f t="shared" si="29"/>
        <v>1</v>
      </c>
      <c r="K306" s="6">
        <v>211</v>
      </c>
      <c r="L306" s="9">
        <v>1</v>
      </c>
      <c r="M306" s="9">
        <v>1</v>
      </c>
      <c r="N306" s="9">
        <v>3</v>
      </c>
      <c r="O306" s="9">
        <v>2</v>
      </c>
      <c r="P306" s="9">
        <v>4</v>
      </c>
      <c r="Q306" s="9">
        <v>5</v>
      </c>
      <c r="R306" s="9">
        <v>3</v>
      </c>
      <c r="S306" s="9">
        <v>1</v>
      </c>
      <c r="T306" s="9">
        <v>2</v>
      </c>
      <c r="U306" s="9">
        <v>1</v>
      </c>
      <c r="V306">
        <f t="shared" si="30"/>
        <v>0</v>
      </c>
      <c r="W306">
        <f t="shared" si="33"/>
        <v>0</v>
      </c>
      <c r="X306">
        <f t="shared" si="31"/>
        <v>0</v>
      </c>
      <c r="Y306">
        <f t="shared" si="32"/>
        <v>0</v>
      </c>
      <c r="Z306">
        <f t="shared" si="34"/>
        <v>0</v>
      </c>
    </row>
    <row r="307" spans="1:26" ht="13.5">
      <c r="A307" s="5">
        <v>306</v>
      </c>
      <c r="B307" s="6">
        <v>1</v>
      </c>
      <c r="C307" s="6">
        <v>57</v>
      </c>
      <c r="D307" s="6">
        <v>158.6</v>
      </c>
      <c r="E307" s="6">
        <v>60</v>
      </c>
      <c r="F307" s="6"/>
      <c r="G307" s="7">
        <f t="shared" si="28"/>
        <v>23.9</v>
      </c>
      <c r="H307" s="6">
        <v>103</v>
      </c>
      <c r="I307" s="6">
        <v>54</v>
      </c>
      <c r="J307" s="6">
        <f t="shared" si="29"/>
        <v>1</v>
      </c>
      <c r="K307" s="6">
        <v>159</v>
      </c>
      <c r="L307" s="9">
        <v>1</v>
      </c>
      <c r="M307" s="9">
        <v>1</v>
      </c>
      <c r="N307" s="9">
        <v>1</v>
      </c>
      <c r="O307" s="9">
        <v>3</v>
      </c>
      <c r="P307" s="9">
        <v>3</v>
      </c>
      <c r="Q307" s="9">
        <v>5</v>
      </c>
      <c r="R307" s="9">
        <v>5</v>
      </c>
      <c r="S307" s="9">
        <v>2</v>
      </c>
      <c r="T307" s="9">
        <v>1</v>
      </c>
      <c r="U307" s="9">
        <v>2</v>
      </c>
      <c r="V307">
        <f t="shared" si="30"/>
        <v>0</v>
      </c>
      <c r="W307">
        <f t="shared" si="33"/>
        <v>0</v>
      </c>
      <c r="X307">
        <f t="shared" si="31"/>
        <v>0</v>
      </c>
      <c r="Y307">
        <f t="shared" si="32"/>
        <v>0</v>
      </c>
      <c r="Z307">
        <f t="shared" si="34"/>
        <v>0</v>
      </c>
    </row>
    <row r="308" spans="1:26" ht="13.5">
      <c r="A308" s="5">
        <v>307</v>
      </c>
      <c r="B308" s="6">
        <v>1</v>
      </c>
      <c r="C308" s="6">
        <v>68</v>
      </c>
      <c r="D308" s="6">
        <v>155.4</v>
      </c>
      <c r="E308" s="6">
        <v>57.4</v>
      </c>
      <c r="F308" s="6"/>
      <c r="G308" s="7">
        <f t="shared" si="28"/>
        <v>23.8</v>
      </c>
      <c r="H308" s="6">
        <v>112</v>
      </c>
      <c r="I308" s="6">
        <v>63</v>
      </c>
      <c r="J308" s="6">
        <f t="shared" si="29"/>
        <v>1</v>
      </c>
      <c r="K308" s="6">
        <v>204</v>
      </c>
      <c r="L308" s="9">
        <v>1</v>
      </c>
      <c r="M308" s="9">
        <v>1</v>
      </c>
      <c r="N308" s="9">
        <v>2</v>
      </c>
      <c r="O308" s="9">
        <v>4</v>
      </c>
      <c r="P308" s="9">
        <v>1</v>
      </c>
      <c r="Q308" s="9">
        <v>5</v>
      </c>
      <c r="R308" s="9">
        <v>5</v>
      </c>
      <c r="S308" s="9">
        <v>4</v>
      </c>
      <c r="T308" s="9">
        <v>1</v>
      </c>
      <c r="U308" s="9">
        <v>1</v>
      </c>
      <c r="V308">
        <f t="shared" si="30"/>
        <v>0</v>
      </c>
      <c r="W308">
        <f t="shared" si="33"/>
        <v>0</v>
      </c>
      <c r="X308">
        <f t="shared" si="31"/>
        <v>0</v>
      </c>
      <c r="Y308">
        <f t="shared" si="32"/>
        <v>0</v>
      </c>
      <c r="Z308">
        <f t="shared" si="34"/>
        <v>0</v>
      </c>
    </row>
    <row r="309" spans="1:26" ht="13.5">
      <c r="A309" s="5">
        <v>308</v>
      </c>
      <c r="B309" s="6">
        <v>1</v>
      </c>
      <c r="C309" s="6">
        <v>66</v>
      </c>
      <c r="D309" s="6">
        <v>161</v>
      </c>
      <c r="E309" s="6">
        <v>61.8</v>
      </c>
      <c r="F309" s="6"/>
      <c r="G309" s="7">
        <f t="shared" si="28"/>
        <v>23.8</v>
      </c>
      <c r="H309" s="6">
        <v>108</v>
      </c>
      <c r="I309" s="6">
        <v>69</v>
      </c>
      <c r="J309" s="6">
        <f t="shared" si="29"/>
        <v>1</v>
      </c>
      <c r="K309" s="6">
        <v>184</v>
      </c>
      <c r="L309" s="9">
        <v>1</v>
      </c>
      <c r="M309" s="9">
        <v>1</v>
      </c>
      <c r="N309" s="9">
        <v>2</v>
      </c>
      <c r="O309" s="9">
        <v>3</v>
      </c>
      <c r="P309" s="9">
        <v>3</v>
      </c>
      <c r="Q309" s="9">
        <v>5</v>
      </c>
      <c r="R309" s="9">
        <v>5</v>
      </c>
      <c r="S309" s="9">
        <v>4</v>
      </c>
      <c r="T309" s="9">
        <v>2</v>
      </c>
      <c r="U309" s="9">
        <v>2</v>
      </c>
      <c r="V309">
        <f t="shared" si="30"/>
        <v>0</v>
      </c>
      <c r="W309">
        <f t="shared" si="33"/>
        <v>0</v>
      </c>
      <c r="X309">
        <f t="shared" si="31"/>
        <v>0</v>
      </c>
      <c r="Y309">
        <f t="shared" si="32"/>
        <v>0</v>
      </c>
      <c r="Z309">
        <f t="shared" si="34"/>
        <v>0</v>
      </c>
    </row>
    <row r="310" spans="1:26" ht="13.5">
      <c r="A310" s="5">
        <v>309</v>
      </c>
      <c r="B310" s="6">
        <v>2</v>
      </c>
      <c r="C310" s="6">
        <v>68</v>
      </c>
      <c r="D310" s="6">
        <v>153</v>
      </c>
      <c r="E310" s="6">
        <v>43.5</v>
      </c>
      <c r="F310" s="6"/>
      <c r="G310" s="7">
        <f t="shared" si="28"/>
        <v>18.6</v>
      </c>
      <c r="H310" s="6">
        <v>104</v>
      </c>
      <c r="I310" s="6">
        <v>65</v>
      </c>
      <c r="J310" s="6">
        <f t="shared" si="29"/>
        <v>1</v>
      </c>
      <c r="K310" s="6">
        <v>223</v>
      </c>
      <c r="L310" s="9">
        <v>1</v>
      </c>
      <c r="M310" s="9">
        <v>1</v>
      </c>
      <c r="N310" s="9">
        <v>1</v>
      </c>
      <c r="O310" s="9">
        <v>3</v>
      </c>
      <c r="P310" s="9">
        <v>3</v>
      </c>
      <c r="Q310" s="9">
        <v>5</v>
      </c>
      <c r="R310" s="9">
        <v>3</v>
      </c>
      <c r="S310" s="9">
        <v>4</v>
      </c>
      <c r="T310" s="9">
        <v>1</v>
      </c>
      <c r="U310" s="9">
        <v>3</v>
      </c>
      <c r="V310">
        <f t="shared" si="30"/>
        <v>0</v>
      </c>
      <c r="W310">
        <f t="shared" si="33"/>
        <v>0</v>
      </c>
      <c r="X310">
        <f t="shared" si="31"/>
        <v>0</v>
      </c>
      <c r="Y310">
        <f t="shared" si="32"/>
        <v>0</v>
      </c>
      <c r="Z310">
        <f t="shared" si="34"/>
        <v>0</v>
      </c>
    </row>
    <row r="311" spans="1:26" ht="13.5">
      <c r="A311" s="5">
        <v>310</v>
      </c>
      <c r="B311" s="6">
        <v>1</v>
      </c>
      <c r="C311" s="6">
        <v>66</v>
      </c>
      <c r="D311" s="6">
        <v>149</v>
      </c>
      <c r="E311" s="6">
        <v>52.8</v>
      </c>
      <c r="F311" s="6"/>
      <c r="G311" s="7">
        <f t="shared" si="28"/>
        <v>23.8</v>
      </c>
      <c r="H311" s="6">
        <v>119</v>
      </c>
      <c r="I311" s="6">
        <v>65</v>
      </c>
      <c r="J311" s="6">
        <f t="shared" si="29"/>
        <v>1</v>
      </c>
      <c r="K311" s="6">
        <v>182</v>
      </c>
      <c r="L311" s="9">
        <v>1</v>
      </c>
      <c r="M311" s="9">
        <v>1</v>
      </c>
      <c r="N311" s="9">
        <v>1</v>
      </c>
      <c r="O311" s="9">
        <v>3</v>
      </c>
      <c r="P311" s="9">
        <v>3</v>
      </c>
      <c r="Q311" s="9">
        <v>5</v>
      </c>
      <c r="R311" s="9">
        <v>5</v>
      </c>
      <c r="S311" s="9">
        <v>3</v>
      </c>
      <c r="T311" s="9">
        <v>1</v>
      </c>
      <c r="U311" s="9">
        <v>1</v>
      </c>
      <c r="V311">
        <f t="shared" si="30"/>
        <v>0</v>
      </c>
      <c r="W311">
        <f t="shared" si="33"/>
        <v>0</v>
      </c>
      <c r="X311">
        <f t="shared" si="31"/>
        <v>0</v>
      </c>
      <c r="Y311">
        <f t="shared" si="32"/>
        <v>0</v>
      </c>
      <c r="Z311">
        <f t="shared" si="34"/>
        <v>0</v>
      </c>
    </row>
    <row r="312" spans="1:26" ht="13.5">
      <c r="A312" s="5">
        <v>311</v>
      </c>
      <c r="B312" s="6">
        <v>1</v>
      </c>
      <c r="C312" s="6">
        <v>61</v>
      </c>
      <c r="D312" s="6">
        <v>153.4</v>
      </c>
      <c r="E312" s="6">
        <v>56</v>
      </c>
      <c r="F312" s="6"/>
      <c r="G312" s="7">
        <f t="shared" si="28"/>
        <v>23.8</v>
      </c>
      <c r="H312" s="6">
        <v>131</v>
      </c>
      <c r="I312" s="6">
        <v>72</v>
      </c>
      <c r="J312" s="6">
        <f t="shared" si="29"/>
        <v>1</v>
      </c>
      <c r="K312" s="6">
        <v>222</v>
      </c>
      <c r="L312" s="9">
        <v>4</v>
      </c>
      <c r="M312" s="9">
        <v>1</v>
      </c>
      <c r="N312" s="9">
        <v>1</v>
      </c>
      <c r="O312" s="9">
        <v>3</v>
      </c>
      <c r="P312" s="9">
        <v>3</v>
      </c>
      <c r="Q312" s="9">
        <v>5</v>
      </c>
      <c r="R312" s="9">
        <v>5</v>
      </c>
      <c r="S312" s="9">
        <v>2</v>
      </c>
      <c r="T312" s="9">
        <v>2</v>
      </c>
      <c r="U312" s="9">
        <v>1</v>
      </c>
      <c r="V312">
        <f t="shared" si="30"/>
        <v>0</v>
      </c>
      <c r="W312">
        <f t="shared" si="33"/>
        <v>0</v>
      </c>
      <c r="X312">
        <f t="shared" si="31"/>
        <v>0</v>
      </c>
      <c r="Y312">
        <f t="shared" si="32"/>
        <v>0</v>
      </c>
      <c r="Z312">
        <f t="shared" si="34"/>
        <v>0</v>
      </c>
    </row>
    <row r="313" spans="1:26" ht="13.5">
      <c r="A313" s="5">
        <v>312</v>
      </c>
      <c r="B313" s="6">
        <v>2</v>
      </c>
      <c r="C313" s="6">
        <v>65</v>
      </c>
      <c r="D313" s="6">
        <v>164.2</v>
      </c>
      <c r="E313" s="6">
        <v>49.8</v>
      </c>
      <c r="F313" s="6"/>
      <c r="G313" s="7">
        <f t="shared" si="28"/>
        <v>18.5</v>
      </c>
      <c r="H313" s="6">
        <v>110</v>
      </c>
      <c r="I313" s="6">
        <v>70</v>
      </c>
      <c r="J313" s="6">
        <f t="shared" si="29"/>
        <v>1</v>
      </c>
      <c r="K313" s="6">
        <v>194</v>
      </c>
      <c r="L313" s="9">
        <v>1</v>
      </c>
      <c r="M313" s="9">
        <v>1</v>
      </c>
      <c r="N313" s="9">
        <v>1</v>
      </c>
      <c r="O313" s="9">
        <v>3</v>
      </c>
      <c r="P313" s="9">
        <v>4</v>
      </c>
      <c r="Q313" s="9">
        <v>5</v>
      </c>
      <c r="R313" s="9">
        <v>5</v>
      </c>
      <c r="S313" s="9">
        <v>4</v>
      </c>
      <c r="T313" s="9">
        <v>2</v>
      </c>
      <c r="U313" s="9">
        <v>2</v>
      </c>
      <c r="V313">
        <f t="shared" si="30"/>
        <v>0</v>
      </c>
      <c r="W313">
        <f t="shared" si="33"/>
        <v>0</v>
      </c>
      <c r="X313">
        <f t="shared" si="31"/>
        <v>0</v>
      </c>
      <c r="Y313">
        <f t="shared" si="32"/>
        <v>0</v>
      </c>
      <c r="Z313">
        <f t="shared" si="34"/>
        <v>0</v>
      </c>
    </row>
    <row r="314" spans="1:26" ht="13.5">
      <c r="A314" s="5">
        <v>313</v>
      </c>
      <c r="B314" s="6">
        <v>2</v>
      </c>
      <c r="C314" s="6">
        <v>68</v>
      </c>
      <c r="D314" s="6">
        <v>167.4</v>
      </c>
      <c r="E314" s="6">
        <v>51.2</v>
      </c>
      <c r="F314" s="6"/>
      <c r="G314" s="7">
        <f t="shared" si="28"/>
        <v>18.3</v>
      </c>
      <c r="H314" s="6">
        <v>112</v>
      </c>
      <c r="I314" s="6">
        <v>87</v>
      </c>
      <c r="J314" s="6">
        <f t="shared" si="29"/>
        <v>1</v>
      </c>
      <c r="K314" s="6">
        <v>155</v>
      </c>
      <c r="L314" s="9">
        <v>1</v>
      </c>
      <c r="M314" s="9">
        <v>1</v>
      </c>
      <c r="N314" s="9">
        <v>1</v>
      </c>
      <c r="O314" s="9">
        <v>2</v>
      </c>
      <c r="P314" s="9">
        <v>3</v>
      </c>
      <c r="Q314" s="9">
        <v>4</v>
      </c>
      <c r="R314" s="9">
        <v>2</v>
      </c>
      <c r="S314" s="9">
        <v>4</v>
      </c>
      <c r="T314" s="9">
        <v>1</v>
      </c>
      <c r="U314" s="9">
        <v>3</v>
      </c>
      <c r="V314">
        <f t="shared" si="30"/>
        <v>0</v>
      </c>
      <c r="W314">
        <f t="shared" si="33"/>
        <v>0</v>
      </c>
      <c r="X314">
        <f t="shared" si="31"/>
        <v>0</v>
      </c>
      <c r="Y314">
        <f t="shared" si="32"/>
        <v>0</v>
      </c>
      <c r="Z314">
        <f t="shared" si="34"/>
        <v>0</v>
      </c>
    </row>
    <row r="315" spans="1:26" ht="13.5">
      <c r="A315" s="5">
        <v>314</v>
      </c>
      <c r="B315" s="6">
        <v>1</v>
      </c>
      <c r="C315" s="6">
        <v>49</v>
      </c>
      <c r="D315" s="6">
        <v>153.3</v>
      </c>
      <c r="E315" s="6">
        <v>56</v>
      </c>
      <c r="F315" s="6"/>
      <c r="G315" s="7">
        <f t="shared" si="28"/>
        <v>23.8</v>
      </c>
      <c r="H315" s="6">
        <v>120</v>
      </c>
      <c r="I315" s="6">
        <v>67</v>
      </c>
      <c r="J315" s="6">
        <f t="shared" si="29"/>
        <v>1</v>
      </c>
      <c r="K315" s="6">
        <v>177</v>
      </c>
      <c r="L315" s="9">
        <v>1</v>
      </c>
      <c r="M315" s="9">
        <v>1</v>
      </c>
      <c r="N315" s="9">
        <v>1</v>
      </c>
      <c r="O315" s="9">
        <v>5</v>
      </c>
      <c r="P315" s="9">
        <v>3</v>
      </c>
      <c r="Q315" s="9">
        <v>5</v>
      </c>
      <c r="R315" s="9">
        <v>5</v>
      </c>
      <c r="S315" s="9">
        <v>1</v>
      </c>
      <c r="T315" s="9">
        <v>1</v>
      </c>
      <c r="U315" s="9">
        <v>1</v>
      </c>
      <c r="V315">
        <f t="shared" si="30"/>
        <v>0</v>
      </c>
      <c r="W315">
        <f t="shared" si="33"/>
        <v>0</v>
      </c>
      <c r="X315">
        <f t="shared" si="31"/>
        <v>0</v>
      </c>
      <c r="Y315">
        <f t="shared" si="32"/>
        <v>0</v>
      </c>
      <c r="Z315">
        <f t="shared" si="34"/>
        <v>0</v>
      </c>
    </row>
    <row r="316" spans="1:26" ht="13.5">
      <c r="A316" s="5">
        <v>315</v>
      </c>
      <c r="B316" s="6">
        <v>1</v>
      </c>
      <c r="C316" s="6">
        <v>53</v>
      </c>
      <c r="D316" s="6">
        <v>160.4</v>
      </c>
      <c r="E316" s="6">
        <v>61</v>
      </c>
      <c r="F316" s="6"/>
      <c r="G316" s="7">
        <f t="shared" si="28"/>
        <v>23.7</v>
      </c>
      <c r="H316" s="6">
        <v>129</v>
      </c>
      <c r="I316" s="6">
        <v>79</v>
      </c>
      <c r="J316" s="6">
        <f t="shared" si="29"/>
        <v>1</v>
      </c>
      <c r="K316" s="6">
        <v>194</v>
      </c>
      <c r="L316" s="9">
        <v>1</v>
      </c>
      <c r="M316" s="9">
        <v>1</v>
      </c>
      <c r="N316" s="9">
        <v>1</v>
      </c>
      <c r="O316" s="9">
        <v>3</v>
      </c>
      <c r="P316" s="9">
        <v>3</v>
      </c>
      <c r="Q316" s="9">
        <v>5</v>
      </c>
      <c r="R316" s="9">
        <v>3</v>
      </c>
      <c r="S316" s="9">
        <v>4</v>
      </c>
      <c r="T316" s="9">
        <v>1</v>
      </c>
      <c r="U316" s="9">
        <v>1</v>
      </c>
      <c r="V316">
        <f t="shared" si="30"/>
        <v>0</v>
      </c>
      <c r="W316">
        <f t="shared" si="33"/>
        <v>0</v>
      </c>
      <c r="X316">
        <f t="shared" si="31"/>
        <v>0</v>
      </c>
      <c r="Y316">
        <f t="shared" si="32"/>
        <v>0</v>
      </c>
      <c r="Z316">
        <f t="shared" si="34"/>
        <v>0</v>
      </c>
    </row>
    <row r="317" spans="1:26" ht="13.5">
      <c r="A317" s="5">
        <v>316</v>
      </c>
      <c r="B317" s="6">
        <v>1</v>
      </c>
      <c r="C317" s="6">
        <v>68</v>
      </c>
      <c r="D317" s="6">
        <v>146</v>
      </c>
      <c r="E317" s="6">
        <v>50.6</v>
      </c>
      <c r="F317" s="6"/>
      <c r="G317" s="7">
        <f t="shared" si="28"/>
        <v>23.7</v>
      </c>
      <c r="H317" s="6">
        <v>133</v>
      </c>
      <c r="I317" s="6">
        <v>83</v>
      </c>
      <c r="J317" s="6">
        <f t="shared" si="29"/>
        <v>1</v>
      </c>
      <c r="K317" s="6">
        <v>198</v>
      </c>
      <c r="L317" s="9">
        <v>1</v>
      </c>
      <c r="M317" s="9">
        <v>1</v>
      </c>
      <c r="N317" s="9">
        <v>3</v>
      </c>
      <c r="O317" s="9">
        <v>3</v>
      </c>
      <c r="P317" s="9">
        <v>3</v>
      </c>
      <c r="Q317" s="9">
        <v>5</v>
      </c>
      <c r="R317" s="9">
        <v>5</v>
      </c>
      <c r="S317" s="9">
        <v>1</v>
      </c>
      <c r="T317" s="9">
        <v>1</v>
      </c>
      <c r="U317" s="9">
        <v>1</v>
      </c>
      <c r="V317">
        <f t="shared" si="30"/>
        <v>0</v>
      </c>
      <c r="W317">
        <f t="shared" si="33"/>
        <v>0</v>
      </c>
      <c r="X317">
        <f t="shared" si="31"/>
        <v>0</v>
      </c>
      <c r="Y317">
        <f t="shared" si="32"/>
        <v>0</v>
      </c>
      <c r="Z317">
        <f t="shared" si="34"/>
        <v>0</v>
      </c>
    </row>
    <row r="318" spans="1:26" ht="13.5">
      <c r="A318" s="5">
        <v>317</v>
      </c>
      <c r="B318" s="6">
        <v>2</v>
      </c>
      <c r="C318" s="6">
        <v>63</v>
      </c>
      <c r="D318" s="6">
        <v>163</v>
      </c>
      <c r="E318" s="6">
        <v>48.6</v>
      </c>
      <c r="F318" s="6"/>
      <c r="G318" s="7">
        <f t="shared" si="28"/>
        <v>18.3</v>
      </c>
      <c r="H318" s="6">
        <v>109</v>
      </c>
      <c r="I318" s="6">
        <v>77</v>
      </c>
      <c r="J318" s="6">
        <f t="shared" si="29"/>
        <v>1</v>
      </c>
      <c r="K318" s="6">
        <v>183</v>
      </c>
      <c r="L318" s="9">
        <v>1</v>
      </c>
      <c r="M318" s="9">
        <v>1</v>
      </c>
      <c r="N318" s="9">
        <v>1</v>
      </c>
      <c r="O318" s="9">
        <v>3</v>
      </c>
      <c r="P318" s="9">
        <v>3</v>
      </c>
      <c r="Q318" s="9">
        <v>5</v>
      </c>
      <c r="R318" s="9">
        <v>5</v>
      </c>
      <c r="S318" s="9">
        <v>4</v>
      </c>
      <c r="T318" s="9">
        <v>1</v>
      </c>
      <c r="U318" s="9">
        <v>2</v>
      </c>
      <c r="V318">
        <f t="shared" si="30"/>
        <v>0</v>
      </c>
      <c r="W318">
        <f t="shared" si="33"/>
        <v>0</v>
      </c>
      <c r="X318">
        <f t="shared" si="31"/>
        <v>0</v>
      </c>
      <c r="Y318">
        <f t="shared" si="32"/>
        <v>0</v>
      </c>
      <c r="Z318">
        <f t="shared" si="34"/>
        <v>0</v>
      </c>
    </row>
    <row r="319" spans="1:26" ht="13.5">
      <c r="A319" s="5">
        <v>318</v>
      </c>
      <c r="B319" s="6">
        <v>2</v>
      </c>
      <c r="C319" s="6">
        <v>56</v>
      </c>
      <c r="D319" s="6">
        <v>159</v>
      </c>
      <c r="E319" s="6">
        <v>46.3</v>
      </c>
      <c r="F319" s="6"/>
      <c r="G319" s="7">
        <f t="shared" si="28"/>
        <v>18.3</v>
      </c>
      <c r="H319" s="6">
        <v>116</v>
      </c>
      <c r="I319" s="6">
        <v>79</v>
      </c>
      <c r="J319" s="6">
        <f t="shared" si="29"/>
        <v>1</v>
      </c>
      <c r="K319" s="6">
        <v>189</v>
      </c>
      <c r="L319" s="9">
        <v>1</v>
      </c>
      <c r="M319" s="9">
        <v>1</v>
      </c>
      <c r="N319" s="9">
        <v>3</v>
      </c>
      <c r="O319" s="9">
        <v>3</v>
      </c>
      <c r="P319" s="9">
        <v>3</v>
      </c>
      <c r="Q319" s="9">
        <v>4</v>
      </c>
      <c r="R319" s="9">
        <v>5</v>
      </c>
      <c r="S319" s="9">
        <v>4</v>
      </c>
      <c r="T319" s="9">
        <v>1</v>
      </c>
      <c r="U319" s="9">
        <v>1</v>
      </c>
      <c r="V319">
        <f t="shared" si="30"/>
        <v>0</v>
      </c>
      <c r="W319">
        <f t="shared" si="33"/>
        <v>0</v>
      </c>
      <c r="X319">
        <f t="shared" si="31"/>
        <v>0</v>
      </c>
      <c r="Y319">
        <f t="shared" si="32"/>
        <v>0</v>
      </c>
      <c r="Z319">
        <f t="shared" si="34"/>
        <v>0</v>
      </c>
    </row>
    <row r="320" spans="1:26" ht="13.5">
      <c r="A320" s="5">
        <v>319</v>
      </c>
      <c r="B320" s="6">
        <v>2</v>
      </c>
      <c r="C320" s="6">
        <v>69</v>
      </c>
      <c r="D320" s="6">
        <v>164.3</v>
      </c>
      <c r="E320" s="6">
        <v>49.4</v>
      </c>
      <c r="F320" s="6"/>
      <c r="G320" s="7">
        <f t="shared" si="28"/>
        <v>18.3</v>
      </c>
      <c r="H320" s="6">
        <v>101</v>
      </c>
      <c r="I320" s="6">
        <v>56</v>
      </c>
      <c r="J320" s="6">
        <f t="shared" si="29"/>
        <v>1</v>
      </c>
      <c r="K320" s="6">
        <v>226</v>
      </c>
      <c r="L320" s="9">
        <v>3</v>
      </c>
      <c r="M320" s="9">
        <v>1</v>
      </c>
      <c r="N320" s="9">
        <v>3</v>
      </c>
      <c r="O320" s="9">
        <v>5</v>
      </c>
      <c r="P320" s="9">
        <v>3</v>
      </c>
      <c r="Q320" s="9">
        <v>3</v>
      </c>
      <c r="R320" s="9">
        <v>3</v>
      </c>
      <c r="S320" s="9">
        <v>2</v>
      </c>
      <c r="T320" s="9">
        <v>2</v>
      </c>
      <c r="U320" s="9">
        <v>2</v>
      </c>
      <c r="V320">
        <f t="shared" si="30"/>
        <v>0</v>
      </c>
      <c r="W320">
        <f t="shared" si="33"/>
        <v>0</v>
      </c>
      <c r="X320">
        <f t="shared" si="31"/>
        <v>1</v>
      </c>
      <c r="Y320">
        <f t="shared" si="32"/>
        <v>1</v>
      </c>
      <c r="Z320">
        <f t="shared" si="34"/>
        <v>0</v>
      </c>
    </row>
    <row r="321" spans="1:26" ht="13.5">
      <c r="A321" s="5">
        <v>320</v>
      </c>
      <c r="B321" s="6">
        <v>2</v>
      </c>
      <c r="C321" s="6">
        <v>59</v>
      </c>
      <c r="D321" s="6">
        <v>156.4</v>
      </c>
      <c r="E321" s="6">
        <v>44.7</v>
      </c>
      <c r="F321" s="6"/>
      <c r="G321" s="7">
        <f t="shared" si="28"/>
        <v>18.3</v>
      </c>
      <c r="H321" s="6">
        <v>104</v>
      </c>
      <c r="I321" s="6">
        <v>58</v>
      </c>
      <c r="J321" s="6">
        <f t="shared" si="29"/>
        <v>1</v>
      </c>
      <c r="K321" s="6">
        <v>158</v>
      </c>
      <c r="L321" s="9">
        <v>1</v>
      </c>
      <c r="M321" s="9">
        <v>2</v>
      </c>
      <c r="N321" s="9">
        <v>1</v>
      </c>
      <c r="O321" s="9">
        <v>5</v>
      </c>
      <c r="P321" s="9">
        <v>3</v>
      </c>
      <c r="Q321" s="9">
        <v>5</v>
      </c>
      <c r="R321" s="9">
        <v>5</v>
      </c>
      <c r="S321" s="9">
        <v>4</v>
      </c>
      <c r="T321" s="9">
        <v>3</v>
      </c>
      <c r="U321" s="9">
        <v>1</v>
      </c>
      <c r="V321">
        <f t="shared" si="30"/>
        <v>0</v>
      </c>
      <c r="W321">
        <f t="shared" si="33"/>
        <v>0</v>
      </c>
      <c r="X321">
        <f t="shared" si="31"/>
        <v>0</v>
      </c>
      <c r="Y321">
        <f t="shared" si="32"/>
        <v>0</v>
      </c>
      <c r="Z321">
        <f t="shared" si="34"/>
        <v>0</v>
      </c>
    </row>
    <row r="322" spans="1:26" ht="13.5">
      <c r="A322" s="5">
        <v>321</v>
      </c>
      <c r="B322" s="6">
        <v>2</v>
      </c>
      <c r="C322" s="6">
        <v>38</v>
      </c>
      <c r="D322" s="6">
        <v>165.6</v>
      </c>
      <c r="E322" s="6">
        <v>50</v>
      </c>
      <c r="F322" s="6"/>
      <c r="G322" s="7">
        <f aca="true" t="shared" si="35" ref="G322:G350">ROUND(E322/((D322*0.01)^2),1)</f>
        <v>18.2</v>
      </c>
      <c r="H322" s="6">
        <v>87</v>
      </c>
      <c r="I322" s="6">
        <v>58</v>
      </c>
      <c r="J322" s="6">
        <f aca="true" t="shared" si="36" ref="J322:J350">IF(AND(H322&lt;140,I322&lt;90),1,IF(AND(H322&lt;160,I322&lt;95),2,3))</f>
        <v>1</v>
      </c>
      <c r="K322" s="6">
        <v>178</v>
      </c>
      <c r="L322" s="9">
        <v>1</v>
      </c>
      <c r="M322" s="9">
        <v>1</v>
      </c>
      <c r="N322" s="9">
        <v>1</v>
      </c>
      <c r="O322" s="9">
        <v>3</v>
      </c>
      <c r="P322" s="9">
        <v>4</v>
      </c>
      <c r="Q322" s="9">
        <v>4</v>
      </c>
      <c r="R322" s="9">
        <v>3</v>
      </c>
      <c r="S322" s="9">
        <v>4</v>
      </c>
      <c r="T322" s="9">
        <v>1</v>
      </c>
      <c r="U322" s="9">
        <v>1</v>
      </c>
      <c r="V322">
        <f aca="true" t="shared" si="37" ref="V322:V350">IF(J322&gt;1,1,0)</f>
        <v>0</v>
      </c>
      <c r="W322">
        <f t="shared" si="33"/>
        <v>0</v>
      </c>
      <c r="X322">
        <f aca="true" t="shared" si="38" ref="X322:X350">IF(Q322&lt;4,1,0)</f>
        <v>0</v>
      </c>
      <c r="Y322">
        <f aca="true" t="shared" si="39" ref="Y322:Y350">V322+W322+X322</f>
        <v>0</v>
      </c>
      <c r="Z322">
        <f t="shared" si="34"/>
        <v>0</v>
      </c>
    </row>
    <row r="323" spans="1:26" ht="13.5">
      <c r="A323" s="5">
        <v>322</v>
      </c>
      <c r="B323" s="6">
        <v>2</v>
      </c>
      <c r="C323" s="6">
        <v>58</v>
      </c>
      <c r="D323" s="6">
        <v>146.8</v>
      </c>
      <c r="E323" s="6">
        <v>38.6</v>
      </c>
      <c r="F323" s="6"/>
      <c r="G323" s="7">
        <f t="shared" si="35"/>
        <v>17.9</v>
      </c>
      <c r="H323" s="6">
        <v>92</v>
      </c>
      <c r="I323" s="6">
        <v>57</v>
      </c>
      <c r="J323" s="6">
        <f t="shared" si="36"/>
        <v>1</v>
      </c>
      <c r="K323" s="6">
        <v>287</v>
      </c>
      <c r="L323" s="9">
        <v>1</v>
      </c>
      <c r="M323" s="9">
        <v>1</v>
      </c>
      <c r="N323" s="9">
        <v>1</v>
      </c>
      <c r="O323" s="9">
        <v>3</v>
      </c>
      <c r="P323" s="9">
        <v>3</v>
      </c>
      <c r="Q323" s="9">
        <v>5</v>
      </c>
      <c r="R323" s="9">
        <v>5</v>
      </c>
      <c r="S323" s="9">
        <v>1</v>
      </c>
      <c r="T323" s="9">
        <v>2</v>
      </c>
      <c r="U323" s="9">
        <v>1</v>
      </c>
      <c r="V323">
        <f t="shared" si="37"/>
        <v>0</v>
      </c>
      <c r="W323">
        <f aca="true" t="shared" si="40" ref="W323:W350">IF(K323&gt;=230,1,0)</f>
        <v>1</v>
      </c>
      <c r="X323">
        <f t="shared" si="38"/>
        <v>0</v>
      </c>
      <c r="Y323">
        <f t="shared" si="39"/>
        <v>1</v>
      </c>
      <c r="Z323">
        <f aca="true" t="shared" si="41" ref="Z323:Z350">IF(AND(G323&gt;=25,Y323&gt;=2),1,0)</f>
        <v>0</v>
      </c>
    </row>
    <row r="324" spans="1:26" ht="13.5">
      <c r="A324" s="5">
        <v>323</v>
      </c>
      <c r="B324" s="6">
        <v>1</v>
      </c>
      <c r="C324" s="6">
        <v>66</v>
      </c>
      <c r="D324" s="6">
        <v>155.8</v>
      </c>
      <c r="E324" s="6">
        <v>57.6</v>
      </c>
      <c r="F324" s="6"/>
      <c r="G324" s="7">
        <f t="shared" si="35"/>
        <v>23.7</v>
      </c>
      <c r="H324" s="6">
        <v>110</v>
      </c>
      <c r="I324" s="6">
        <v>63</v>
      </c>
      <c r="J324" s="6">
        <f t="shared" si="36"/>
        <v>1</v>
      </c>
      <c r="K324" s="6">
        <v>200</v>
      </c>
      <c r="L324" s="9">
        <v>1</v>
      </c>
      <c r="M324" s="9">
        <v>1</v>
      </c>
      <c r="N324" s="9">
        <v>1</v>
      </c>
      <c r="O324" s="9">
        <v>4</v>
      </c>
      <c r="P324" s="9">
        <v>1</v>
      </c>
      <c r="Q324" s="9">
        <v>5</v>
      </c>
      <c r="R324" s="9">
        <v>5</v>
      </c>
      <c r="S324" s="9">
        <v>4</v>
      </c>
      <c r="T324" s="9">
        <v>3</v>
      </c>
      <c r="U324" s="9">
        <v>2</v>
      </c>
      <c r="V324">
        <f t="shared" si="37"/>
        <v>0</v>
      </c>
      <c r="W324">
        <f t="shared" si="40"/>
        <v>0</v>
      </c>
      <c r="X324">
        <f t="shared" si="38"/>
        <v>0</v>
      </c>
      <c r="Y324">
        <f t="shared" si="39"/>
        <v>0</v>
      </c>
      <c r="Z324">
        <f t="shared" si="41"/>
        <v>0</v>
      </c>
    </row>
    <row r="325" spans="1:26" ht="13.5">
      <c r="A325" s="5">
        <v>324</v>
      </c>
      <c r="B325" s="6">
        <v>2</v>
      </c>
      <c r="C325" s="6">
        <v>26</v>
      </c>
      <c r="D325" s="6">
        <v>160.4</v>
      </c>
      <c r="E325" s="6">
        <v>45.8</v>
      </c>
      <c r="F325" s="6"/>
      <c r="G325" s="7">
        <f t="shared" si="35"/>
        <v>17.8</v>
      </c>
      <c r="H325" s="6">
        <v>99</v>
      </c>
      <c r="I325" s="6">
        <v>74</v>
      </c>
      <c r="J325" s="6">
        <f t="shared" si="36"/>
        <v>1</v>
      </c>
      <c r="K325" s="6">
        <v>157</v>
      </c>
      <c r="L325" s="9">
        <v>1</v>
      </c>
      <c r="M325" s="9">
        <v>1</v>
      </c>
      <c r="N325" s="9">
        <v>2</v>
      </c>
      <c r="O325" s="9">
        <v>3</v>
      </c>
      <c r="P325" s="9">
        <v>3</v>
      </c>
      <c r="Q325" s="9">
        <v>5</v>
      </c>
      <c r="R325" s="9">
        <v>3</v>
      </c>
      <c r="S325" s="9">
        <v>2</v>
      </c>
      <c r="T325" s="9">
        <v>1</v>
      </c>
      <c r="U325" s="9">
        <v>1</v>
      </c>
      <c r="V325">
        <f t="shared" si="37"/>
        <v>0</v>
      </c>
      <c r="W325">
        <f t="shared" si="40"/>
        <v>0</v>
      </c>
      <c r="X325">
        <f t="shared" si="38"/>
        <v>0</v>
      </c>
      <c r="Y325">
        <f t="shared" si="39"/>
        <v>0</v>
      </c>
      <c r="Z325">
        <f t="shared" si="41"/>
        <v>0</v>
      </c>
    </row>
    <row r="326" spans="1:26" ht="13.5">
      <c r="A326" s="5">
        <v>325</v>
      </c>
      <c r="B326" s="6">
        <v>1</v>
      </c>
      <c r="C326" s="6">
        <v>29</v>
      </c>
      <c r="D326" s="6">
        <v>157.2</v>
      </c>
      <c r="E326" s="6">
        <v>58.5</v>
      </c>
      <c r="F326" s="6"/>
      <c r="G326" s="7">
        <f t="shared" si="35"/>
        <v>23.7</v>
      </c>
      <c r="H326" s="6">
        <v>106</v>
      </c>
      <c r="I326" s="6">
        <v>66</v>
      </c>
      <c r="J326" s="6">
        <f t="shared" si="36"/>
        <v>1</v>
      </c>
      <c r="K326" s="6">
        <v>272</v>
      </c>
      <c r="L326" s="9">
        <v>1</v>
      </c>
      <c r="M326" s="9">
        <v>1</v>
      </c>
      <c r="N326" s="9">
        <v>3</v>
      </c>
      <c r="O326" s="9">
        <v>5</v>
      </c>
      <c r="P326" s="9">
        <v>3</v>
      </c>
      <c r="Q326" s="9">
        <v>5</v>
      </c>
      <c r="R326" s="9">
        <v>5</v>
      </c>
      <c r="S326" s="9">
        <v>4</v>
      </c>
      <c r="T326" s="9">
        <v>1</v>
      </c>
      <c r="U326" s="9">
        <v>1</v>
      </c>
      <c r="V326">
        <f t="shared" si="37"/>
        <v>0</v>
      </c>
      <c r="W326">
        <f t="shared" si="40"/>
        <v>1</v>
      </c>
      <c r="X326">
        <f t="shared" si="38"/>
        <v>0</v>
      </c>
      <c r="Y326">
        <f t="shared" si="39"/>
        <v>1</v>
      </c>
      <c r="Z326">
        <f t="shared" si="41"/>
        <v>0</v>
      </c>
    </row>
    <row r="327" spans="1:26" ht="13.5">
      <c r="A327" s="5">
        <v>326</v>
      </c>
      <c r="B327" s="6">
        <v>2</v>
      </c>
      <c r="C327" s="6">
        <v>64</v>
      </c>
      <c r="D327" s="6">
        <v>149.2</v>
      </c>
      <c r="E327" s="6">
        <v>39.3</v>
      </c>
      <c r="F327" s="6"/>
      <c r="G327" s="7">
        <f t="shared" si="35"/>
        <v>17.7</v>
      </c>
      <c r="H327" s="6">
        <v>106</v>
      </c>
      <c r="I327" s="6">
        <v>53</v>
      </c>
      <c r="J327" s="6">
        <f t="shared" si="36"/>
        <v>1</v>
      </c>
      <c r="K327" s="6">
        <v>274</v>
      </c>
      <c r="L327" s="9">
        <v>1</v>
      </c>
      <c r="M327" s="9">
        <v>1</v>
      </c>
      <c r="N327" s="9">
        <v>2</v>
      </c>
      <c r="O327" s="9">
        <v>2</v>
      </c>
      <c r="P327" s="9">
        <v>2</v>
      </c>
      <c r="Q327" s="9">
        <v>5</v>
      </c>
      <c r="R327" s="9">
        <v>5</v>
      </c>
      <c r="S327" s="9">
        <v>4</v>
      </c>
      <c r="T327" s="9">
        <v>3</v>
      </c>
      <c r="U327" s="9">
        <v>1</v>
      </c>
      <c r="V327">
        <f t="shared" si="37"/>
        <v>0</v>
      </c>
      <c r="W327">
        <f t="shared" si="40"/>
        <v>1</v>
      </c>
      <c r="X327">
        <f t="shared" si="38"/>
        <v>0</v>
      </c>
      <c r="Y327">
        <f t="shared" si="39"/>
        <v>1</v>
      </c>
      <c r="Z327">
        <f t="shared" si="41"/>
        <v>0</v>
      </c>
    </row>
    <row r="328" spans="1:26" ht="13.5">
      <c r="A328" s="5">
        <v>327</v>
      </c>
      <c r="B328" s="6">
        <v>2</v>
      </c>
      <c r="C328" s="6">
        <v>33</v>
      </c>
      <c r="D328" s="6">
        <v>142.8</v>
      </c>
      <c r="E328" s="6">
        <v>36.1</v>
      </c>
      <c r="F328" s="6"/>
      <c r="G328" s="7">
        <f t="shared" si="35"/>
        <v>17.7</v>
      </c>
      <c r="H328" s="6">
        <v>90</v>
      </c>
      <c r="I328" s="6">
        <v>55</v>
      </c>
      <c r="J328" s="6">
        <f t="shared" si="36"/>
        <v>1</v>
      </c>
      <c r="K328" s="6">
        <v>266</v>
      </c>
      <c r="L328" s="9">
        <v>1</v>
      </c>
      <c r="M328" s="9">
        <v>2</v>
      </c>
      <c r="N328" s="9">
        <v>1</v>
      </c>
      <c r="O328" s="9">
        <v>1</v>
      </c>
      <c r="P328" s="9">
        <v>3</v>
      </c>
      <c r="Q328" s="9">
        <v>5</v>
      </c>
      <c r="R328" s="9">
        <v>5</v>
      </c>
      <c r="S328" s="9">
        <v>4</v>
      </c>
      <c r="T328" s="9">
        <v>3</v>
      </c>
      <c r="U328" s="9">
        <v>1</v>
      </c>
      <c r="V328">
        <f t="shared" si="37"/>
        <v>0</v>
      </c>
      <c r="W328">
        <f t="shared" si="40"/>
        <v>1</v>
      </c>
      <c r="X328">
        <f t="shared" si="38"/>
        <v>0</v>
      </c>
      <c r="Y328">
        <f t="shared" si="39"/>
        <v>1</v>
      </c>
      <c r="Z328">
        <f t="shared" si="41"/>
        <v>0</v>
      </c>
    </row>
    <row r="329" spans="1:26" ht="13.5">
      <c r="A329" s="5">
        <v>328</v>
      </c>
      <c r="B329" s="6">
        <v>1</v>
      </c>
      <c r="C329" s="6">
        <v>62</v>
      </c>
      <c r="D329" s="6">
        <v>160.5</v>
      </c>
      <c r="E329" s="6">
        <v>60.8</v>
      </c>
      <c r="F329" s="6"/>
      <c r="G329" s="7">
        <f t="shared" si="35"/>
        <v>23.6</v>
      </c>
      <c r="H329" s="6">
        <v>123</v>
      </c>
      <c r="I329" s="6">
        <v>71</v>
      </c>
      <c r="J329" s="6">
        <f t="shared" si="36"/>
        <v>1</v>
      </c>
      <c r="K329" s="6">
        <v>129</v>
      </c>
      <c r="L329" s="9">
        <v>1</v>
      </c>
      <c r="M329" s="9">
        <v>1</v>
      </c>
      <c r="N329" s="9">
        <v>2</v>
      </c>
      <c r="O329" s="9">
        <v>5</v>
      </c>
      <c r="P329" s="9">
        <v>3</v>
      </c>
      <c r="Q329" s="9">
        <v>5</v>
      </c>
      <c r="R329" s="9">
        <v>3</v>
      </c>
      <c r="S329" s="9">
        <v>1</v>
      </c>
      <c r="T329" s="9">
        <v>1</v>
      </c>
      <c r="U329" s="9">
        <v>1</v>
      </c>
      <c r="V329">
        <f t="shared" si="37"/>
        <v>0</v>
      </c>
      <c r="W329">
        <f t="shared" si="40"/>
        <v>0</v>
      </c>
      <c r="X329">
        <f t="shared" si="38"/>
        <v>0</v>
      </c>
      <c r="Y329">
        <f t="shared" si="39"/>
        <v>0</v>
      </c>
      <c r="Z329">
        <f t="shared" si="41"/>
        <v>0</v>
      </c>
    </row>
    <row r="330" spans="1:26" ht="13.5">
      <c r="A330" s="5">
        <v>329</v>
      </c>
      <c r="B330" s="6">
        <v>1</v>
      </c>
      <c r="C330" s="6">
        <v>53</v>
      </c>
      <c r="D330" s="6">
        <v>153.7</v>
      </c>
      <c r="E330" s="6">
        <v>55.8</v>
      </c>
      <c r="F330" s="6"/>
      <c r="G330" s="7">
        <f t="shared" si="35"/>
        <v>23.6</v>
      </c>
      <c r="H330" s="6">
        <v>95</v>
      </c>
      <c r="I330" s="6">
        <v>53</v>
      </c>
      <c r="J330" s="6">
        <f t="shared" si="36"/>
        <v>1</v>
      </c>
      <c r="K330" s="6">
        <v>190</v>
      </c>
      <c r="L330" s="9">
        <v>1</v>
      </c>
      <c r="M330" s="9">
        <v>2</v>
      </c>
      <c r="N330" s="9">
        <v>1</v>
      </c>
      <c r="O330" s="9">
        <v>5</v>
      </c>
      <c r="P330" s="9">
        <v>4</v>
      </c>
      <c r="Q330" s="9">
        <v>5</v>
      </c>
      <c r="R330" s="9">
        <v>3</v>
      </c>
      <c r="S330" s="9">
        <v>4</v>
      </c>
      <c r="T330" s="9">
        <v>1</v>
      </c>
      <c r="U330" s="9">
        <v>1</v>
      </c>
      <c r="V330">
        <f t="shared" si="37"/>
        <v>0</v>
      </c>
      <c r="W330">
        <f t="shared" si="40"/>
        <v>0</v>
      </c>
      <c r="X330">
        <f t="shared" si="38"/>
        <v>0</v>
      </c>
      <c r="Y330">
        <f t="shared" si="39"/>
        <v>0</v>
      </c>
      <c r="Z330">
        <f t="shared" si="41"/>
        <v>0</v>
      </c>
    </row>
    <row r="331" spans="1:26" ht="13.5">
      <c r="A331" s="5">
        <v>330</v>
      </c>
      <c r="B331" s="6">
        <v>1</v>
      </c>
      <c r="C331" s="6">
        <v>58</v>
      </c>
      <c r="D331" s="6">
        <v>149</v>
      </c>
      <c r="E331" s="6">
        <v>52.5</v>
      </c>
      <c r="F331" s="6"/>
      <c r="G331" s="7">
        <f t="shared" si="35"/>
        <v>23.6</v>
      </c>
      <c r="H331" s="6">
        <v>139</v>
      </c>
      <c r="I331" s="6">
        <v>73</v>
      </c>
      <c r="J331" s="6">
        <f t="shared" si="36"/>
        <v>1</v>
      </c>
      <c r="K331" s="6">
        <v>190</v>
      </c>
      <c r="L331" s="9">
        <v>1</v>
      </c>
      <c r="M331" s="9">
        <v>1</v>
      </c>
      <c r="N331" s="9">
        <v>1</v>
      </c>
      <c r="O331" s="9">
        <v>3</v>
      </c>
      <c r="P331" s="9">
        <v>1</v>
      </c>
      <c r="Q331" s="9">
        <v>5</v>
      </c>
      <c r="R331" s="9">
        <v>5</v>
      </c>
      <c r="S331" s="9">
        <v>4</v>
      </c>
      <c r="T331" s="9">
        <v>1</v>
      </c>
      <c r="U331" s="9">
        <v>3</v>
      </c>
      <c r="V331">
        <f t="shared" si="37"/>
        <v>0</v>
      </c>
      <c r="W331">
        <f t="shared" si="40"/>
        <v>0</v>
      </c>
      <c r="X331">
        <f t="shared" si="38"/>
        <v>0</v>
      </c>
      <c r="Y331">
        <f t="shared" si="39"/>
        <v>0</v>
      </c>
      <c r="Z331">
        <f t="shared" si="41"/>
        <v>0</v>
      </c>
    </row>
    <row r="332" spans="1:26" ht="13.5">
      <c r="A332" s="5">
        <v>331</v>
      </c>
      <c r="B332" s="6">
        <v>2</v>
      </c>
      <c r="C332" s="6">
        <v>66</v>
      </c>
      <c r="D332" s="6">
        <v>155.7</v>
      </c>
      <c r="E332" s="6">
        <v>42.6</v>
      </c>
      <c r="F332" s="6"/>
      <c r="G332" s="7">
        <f t="shared" si="35"/>
        <v>17.6</v>
      </c>
      <c r="H332" s="6">
        <v>131</v>
      </c>
      <c r="I332" s="6">
        <v>76</v>
      </c>
      <c r="J332" s="6">
        <f t="shared" si="36"/>
        <v>1</v>
      </c>
      <c r="K332" s="6">
        <v>161</v>
      </c>
      <c r="L332" s="9">
        <v>2</v>
      </c>
      <c r="M332" s="9">
        <v>1</v>
      </c>
      <c r="N332" s="9">
        <v>2</v>
      </c>
      <c r="O332" s="9">
        <v>1</v>
      </c>
      <c r="P332" s="9">
        <v>3</v>
      </c>
      <c r="Q332" s="9">
        <v>3</v>
      </c>
      <c r="R332" s="9">
        <v>3</v>
      </c>
      <c r="S332" s="9">
        <v>2</v>
      </c>
      <c r="T332" s="9">
        <v>1</v>
      </c>
      <c r="U332" s="9">
        <v>2</v>
      </c>
      <c r="V332">
        <f t="shared" si="37"/>
        <v>0</v>
      </c>
      <c r="W332">
        <f t="shared" si="40"/>
        <v>0</v>
      </c>
      <c r="X332">
        <f t="shared" si="38"/>
        <v>1</v>
      </c>
      <c r="Y332">
        <f t="shared" si="39"/>
        <v>1</v>
      </c>
      <c r="Z332">
        <f t="shared" si="41"/>
        <v>0</v>
      </c>
    </row>
    <row r="333" spans="1:26" ht="13.5">
      <c r="A333" s="5">
        <v>332</v>
      </c>
      <c r="B333" s="6">
        <v>2</v>
      </c>
      <c r="C333" s="6">
        <v>65</v>
      </c>
      <c r="D333" s="6">
        <v>152.2</v>
      </c>
      <c r="E333" s="6">
        <v>40.7</v>
      </c>
      <c r="F333" s="6"/>
      <c r="G333" s="7">
        <f t="shared" si="35"/>
        <v>17.6</v>
      </c>
      <c r="H333" s="6">
        <v>107</v>
      </c>
      <c r="I333" s="6">
        <v>66</v>
      </c>
      <c r="J333" s="6">
        <f t="shared" si="36"/>
        <v>1</v>
      </c>
      <c r="K333" s="6">
        <v>219</v>
      </c>
      <c r="L333" s="9">
        <v>1</v>
      </c>
      <c r="M333" s="9">
        <v>1</v>
      </c>
      <c r="N333" s="9">
        <v>3</v>
      </c>
      <c r="O333" s="9">
        <v>4</v>
      </c>
      <c r="P333" s="9">
        <v>2</v>
      </c>
      <c r="Q333" s="9">
        <v>5</v>
      </c>
      <c r="R333" s="9">
        <v>5</v>
      </c>
      <c r="S333" s="9">
        <v>4</v>
      </c>
      <c r="T333" s="9">
        <v>3</v>
      </c>
      <c r="U333" s="9">
        <v>1</v>
      </c>
      <c r="V333">
        <f t="shared" si="37"/>
        <v>0</v>
      </c>
      <c r="W333">
        <f t="shared" si="40"/>
        <v>0</v>
      </c>
      <c r="X333">
        <f t="shared" si="38"/>
        <v>0</v>
      </c>
      <c r="Y333">
        <f t="shared" si="39"/>
        <v>0</v>
      </c>
      <c r="Z333">
        <f t="shared" si="41"/>
        <v>0</v>
      </c>
    </row>
    <row r="334" spans="1:26" ht="13.5">
      <c r="A334" s="5">
        <v>333</v>
      </c>
      <c r="B334" s="6">
        <v>1</v>
      </c>
      <c r="C334" s="6">
        <v>48</v>
      </c>
      <c r="D334" s="6">
        <v>165.7</v>
      </c>
      <c r="E334" s="6">
        <v>64.6</v>
      </c>
      <c r="F334" s="6"/>
      <c r="G334" s="7">
        <f t="shared" si="35"/>
        <v>23.5</v>
      </c>
      <c r="H334" s="6">
        <v>164</v>
      </c>
      <c r="I334" s="6">
        <v>88</v>
      </c>
      <c r="J334" s="6">
        <f t="shared" si="36"/>
        <v>3</v>
      </c>
      <c r="K334" s="6">
        <v>143</v>
      </c>
      <c r="L334" s="9">
        <v>1</v>
      </c>
      <c r="M334" s="9">
        <v>2</v>
      </c>
      <c r="N334" s="9">
        <v>3</v>
      </c>
      <c r="O334" s="9">
        <v>3</v>
      </c>
      <c r="P334" s="9">
        <v>4</v>
      </c>
      <c r="Q334" s="9">
        <v>4</v>
      </c>
      <c r="R334" s="9">
        <v>2</v>
      </c>
      <c r="S334" s="9">
        <v>3</v>
      </c>
      <c r="T334" s="9">
        <v>1</v>
      </c>
      <c r="U334" s="9">
        <v>1</v>
      </c>
      <c r="V334">
        <f t="shared" si="37"/>
        <v>1</v>
      </c>
      <c r="W334">
        <f t="shared" si="40"/>
        <v>0</v>
      </c>
      <c r="X334">
        <f t="shared" si="38"/>
        <v>0</v>
      </c>
      <c r="Y334">
        <f t="shared" si="39"/>
        <v>1</v>
      </c>
      <c r="Z334">
        <f t="shared" si="41"/>
        <v>0</v>
      </c>
    </row>
    <row r="335" spans="1:26" ht="13.5">
      <c r="A335" s="5">
        <v>334</v>
      </c>
      <c r="B335" s="6">
        <v>2</v>
      </c>
      <c r="C335" s="6">
        <v>37</v>
      </c>
      <c r="D335" s="6">
        <v>151.8</v>
      </c>
      <c r="E335" s="6">
        <v>40.6</v>
      </c>
      <c r="F335" s="6"/>
      <c r="G335" s="7">
        <f t="shared" si="35"/>
        <v>17.6</v>
      </c>
      <c r="H335" s="6">
        <v>106</v>
      </c>
      <c r="I335" s="6">
        <v>60</v>
      </c>
      <c r="J335" s="6">
        <f t="shared" si="36"/>
        <v>1</v>
      </c>
      <c r="K335" s="6">
        <v>226</v>
      </c>
      <c r="L335" s="9">
        <v>1</v>
      </c>
      <c r="M335" s="9">
        <v>1</v>
      </c>
      <c r="N335" s="9">
        <v>1</v>
      </c>
      <c r="O335" s="9">
        <v>3</v>
      </c>
      <c r="P335" s="9">
        <v>2</v>
      </c>
      <c r="Q335" s="9">
        <v>5</v>
      </c>
      <c r="R335" s="9">
        <v>5</v>
      </c>
      <c r="S335" s="9">
        <v>3</v>
      </c>
      <c r="T335" s="9">
        <v>1</v>
      </c>
      <c r="U335" s="9">
        <v>1</v>
      </c>
      <c r="V335">
        <f t="shared" si="37"/>
        <v>0</v>
      </c>
      <c r="W335">
        <f t="shared" si="40"/>
        <v>0</v>
      </c>
      <c r="X335">
        <f t="shared" si="38"/>
        <v>0</v>
      </c>
      <c r="Y335">
        <f t="shared" si="39"/>
        <v>0</v>
      </c>
      <c r="Z335">
        <f t="shared" si="41"/>
        <v>0</v>
      </c>
    </row>
    <row r="336" spans="1:26" ht="13.5">
      <c r="A336" s="5">
        <v>335</v>
      </c>
      <c r="B336" s="6">
        <v>2</v>
      </c>
      <c r="C336" s="6">
        <v>48</v>
      </c>
      <c r="D336" s="6">
        <v>162.2</v>
      </c>
      <c r="E336" s="6">
        <v>46</v>
      </c>
      <c r="F336" s="6"/>
      <c r="G336" s="7">
        <f t="shared" si="35"/>
        <v>17.5</v>
      </c>
      <c r="H336" s="6">
        <v>93</v>
      </c>
      <c r="I336" s="6">
        <v>63</v>
      </c>
      <c r="J336" s="6">
        <f t="shared" si="36"/>
        <v>1</v>
      </c>
      <c r="K336" s="6">
        <v>204</v>
      </c>
      <c r="L336" s="9">
        <v>1</v>
      </c>
      <c r="M336" s="9">
        <v>1</v>
      </c>
      <c r="N336" s="9">
        <v>1</v>
      </c>
      <c r="O336" s="9">
        <v>3</v>
      </c>
      <c r="P336" s="9">
        <v>3</v>
      </c>
      <c r="Q336" s="9">
        <v>5</v>
      </c>
      <c r="R336" s="9">
        <v>5</v>
      </c>
      <c r="S336" s="9">
        <v>1</v>
      </c>
      <c r="T336" s="9">
        <v>1</v>
      </c>
      <c r="U336" s="9">
        <v>4</v>
      </c>
      <c r="V336">
        <f t="shared" si="37"/>
        <v>0</v>
      </c>
      <c r="W336">
        <f t="shared" si="40"/>
        <v>0</v>
      </c>
      <c r="X336">
        <f t="shared" si="38"/>
        <v>0</v>
      </c>
      <c r="Y336">
        <f t="shared" si="39"/>
        <v>0</v>
      </c>
      <c r="Z336">
        <f t="shared" si="41"/>
        <v>0</v>
      </c>
    </row>
    <row r="337" spans="1:26" ht="13.5">
      <c r="A337" s="5">
        <v>336</v>
      </c>
      <c r="B337" s="6">
        <v>2</v>
      </c>
      <c r="C337" s="6">
        <v>67</v>
      </c>
      <c r="D337" s="6">
        <v>160.5</v>
      </c>
      <c r="E337" s="6">
        <v>44.2</v>
      </c>
      <c r="F337" s="6"/>
      <c r="G337" s="7">
        <f t="shared" si="35"/>
        <v>17.2</v>
      </c>
      <c r="H337" s="6">
        <v>88</v>
      </c>
      <c r="I337" s="6">
        <v>52</v>
      </c>
      <c r="J337" s="6">
        <f t="shared" si="36"/>
        <v>1</v>
      </c>
      <c r="K337" s="6">
        <v>214</v>
      </c>
      <c r="L337" s="9">
        <v>1</v>
      </c>
      <c r="M337" s="9">
        <v>1</v>
      </c>
      <c r="N337" s="9">
        <v>3</v>
      </c>
      <c r="O337" s="9">
        <v>3</v>
      </c>
      <c r="P337" s="9">
        <v>4</v>
      </c>
      <c r="Q337" s="9">
        <v>2</v>
      </c>
      <c r="R337" s="9">
        <v>3</v>
      </c>
      <c r="S337" s="9">
        <v>4</v>
      </c>
      <c r="T337" s="9">
        <v>2</v>
      </c>
      <c r="U337" s="9">
        <v>1</v>
      </c>
      <c r="V337">
        <f t="shared" si="37"/>
        <v>0</v>
      </c>
      <c r="W337">
        <f t="shared" si="40"/>
        <v>0</v>
      </c>
      <c r="X337">
        <f t="shared" si="38"/>
        <v>1</v>
      </c>
      <c r="Y337">
        <f t="shared" si="39"/>
        <v>1</v>
      </c>
      <c r="Z337">
        <f t="shared" si="41"/>
        <v>0</v>
      </c>
    </row>
    <row r="338" spans="1:26" ht="13.5">
      <c r="A338" s="5">
        <v>337</v>
      </c>
      <c r="B338" s="6">
        <v>2</v>
      </c>
      <c r="C338" s="6">
        <v>67</v>
      </c>
      <c r="D338" s="6">
        <v>148.3</v>
      </c>
      <c r="E338" s="6">
        <v>37.8</v>
      </c>
      <c r="F338" s="6"/>
      <c r="G338" s="7">
        <f t="shared" si="35"/>
        <v>17.2</v>
      </c>
      <c r="H338" s="6">
        <v>131</v>
      </c>
      <c r="I338" s="6">
        <v>67</v>
      </c>
      <c r="J338" s="6">
        <f t="shared" si="36"/>
        <v>1</v>
      </c>
      <c r="K338" s="6">
        <v>184</v>
      </c>
      <c r="L338" s="9">
        <v>1</v>
      </c>
      <c r="M338" s="9">
        <v>1</v>
      </c>
      <c r="N338" s="9">
        <v>1</v>
      </c>
      <c r="O338" s="9">
        <v>2</v>
      </c>
      <c r="P338" s="9">
        <v>3</v>
      </c>
      <c r="Q338" s="9">
        <v>5</v>
      </c>
      <c r="R338" s="9">
        <v>5</v>
      </c>
      <c r="S338" s="9">
        <v>4</v>
      </c>
      <c r="T338" s="9">
        <v>1</v>
      </c>
      <c r="U338" s="9">
        <v>1</v>
      </c>
      <c r="V338">
        <f t="shared" si="37"/>
        <v>0</v>
      </c>
      <c r="W338">
        <f t="shared" si="40"/>
        <v>0</v>
      </c>
      <c r="X338">
        <f t="shared" si="38"/>
        <v>0</v>
      </c>
      <c r="Y338">
        <f t="shared" si="39"/>
        <v>0</v>
      </c>
      <c r="Z338">
        <f t="shared" si="41"/>
        <v>0</v>
      </c>
    </row>
    <row r="339" spans="1:26" ht="13.5">
      <c r="A339" s="5">
        <v>338</v>
      </c>
      <c r="B339" s="6">
        <v>1</v>
      </c>
      <c r="C339" s="6">
        <v>69</v>
      </c>
      <c r="D339" s="6">
        <v>158.3</v>
      </c>
      <c r="E339" s="6">
        <v>58.9</v>
      </c>
      <c r="F339" s="6"/>
      <c r="G339" s="7">
        <f t="shared" si="35"/>
        <v>23.5</v>
      </c>
      <c r="H339" s="6">
        <v>122</v>
      </c>
      <c r="I339" s="6">
        <v>83</v>
      </c>
      <c r="J339" s="6">
        <f t="shared" si="36"/>
        <v>1</v>
      </c>
      <c r="K339" s="6">
        <v>210</v>
      </c>
      <c r="L339" s="9">
        <v>1</v>
      </c>
      <c r="M339" s="9">
        <v>1</v>
      </c>
      <c r="N339" s="9">
        <v>1</v>
      </c>
      <c r="O339" s="9">
        <v>3</v>
      </c>
      <c r="P339" s="9">
        <v>2</v>
      </c>
      <c r="Q339" s="9">
        <v>5</v>
      </c>
      <c r="R339" s="9">
        <v>3</v>
      </c>
      <c r="S339" s="9">
        <v>4</v>
      </c>
      <c r="T339" s="9">
        <v>1</v>
      </c>
      <c r="U339" s="9">
        <v>1</v>
      </c>
      <c r="V339">
        <f t="shared" si="37"/>
        <v>0</v>
      </c>
      <c r="W339">
        <f t="shared" si="40"/>
        <v>0</v>
      </c>
      <c r="X339">
        <f t="shared" si="38"/>
        <v>0</v>
      </c>
      <c r="Y339">
        <f t="shared" si="39"/>
        <v>0</v>
      </c>
      <c r="Z339">
        <f t="shared" si="41"/>
        <v>0</v>
      </c>
    </row>
    <row r="340" spans="1:26" ht="13.5">
      <c r="A340" s="5">
        <v>339</v>
      </c>
      <c r="B340" s="6">
        <v>2</v>
      </c>
      <c r="C340" s="6">
        <v>68</v>
      </c>
      <c r="D340" s="6">
        <v>158.6</v>
      </c>
      <c r="E340" s="6">
        <v>43</v>
      </c>
      <c r="F340" s="6"/>
      <c r="G340" s="7">
        <f t="shared" si="35"/>
        <v>17.1</v>
      </c>
      <c r="H340" s="6">
        <v>119</v>
      </c>
      <c r="I340" s="6">
        <v>72</v>
      </c>
      <c r="J340" s="6">
        <f t="shared" si="36"/>
        <v>1</v>
      </c>
      <c r="K340" s="6">
        <v>197</v>
      </c>
      <c r="L340" s="9">
        <v>1</v>
      </c>
      <c r="M340" s="9">
        <v>1</v>
      </c>
      <c r="N340" s="9">
        <v>1</v>
      </c>
      <c r="O340" s="9">
        <v>3</v>
      </c>
      <c r="P340" s="9">
        <v>2</v>
      </c>
      <c r="Q340" s="9">
        <v>5</v>
      </c>
      <c r="R340" s="9">
        <v>5</v>
      </c>
      <c r="S340" s="9">
        <v>4</v>
      </c>
      <c r="T340" s="9">
        <v>1</v>
      </c>
      <c r="U340" s="9">
        <v>2</v>
      </c>
      <c r="V340">
        <f t="shared" si="37"/>
        <v>0</v>
      </c>
      <c r="W340">
        <f t="shared" si="40"/>
        <v>0</v>
      </c>
      <c r="X340">
        <f t="shared" si="38"/>
        <v>0</v>
      </c>
      <c r="Y340">
        <f t="shared" si="39"/>
        <v>0</v>
      </c>
      <c r="Z340">
        <f t="shared" si="41"/>
        <v>0</v>
      </c>
    </row>
    <row r="341" spans="1:26" ht="13.5">
      <c r="A341" s="5">
        <v>340</v>
      </c>
      <c r="B341" s="6">
        <v>2</v>
      </c>
      <c r="C341" s="6">
        <v>61</v>
      </c>
      <c r="D341" s="6">
        <v>156.2</v>
      </c>
      <c r="E341" s="6">
        <v>41.6</v>
      </c>
      <c r="F341" s="6"/>
      <c r="G341" s="7">
        <f t="shared" si="35"/>
        <v>17.1</v>
      </c>
      <c r="H341" s="6">
        <v>110</v>
      </c>
      <c r="I341" s="6">
        <v>65</v>
      </c>
      <c r="J341" s="6">
        <f t="shared" si="36"/>
        <v>1</v>
      </c>
      <c r="K341" s="6">
        <v>188</v>
      </c>
      <c r="L341" s="9">
        <v>1</v>
      </c>
      <c r="M341" s="9">
        <v>2</v>
      </c>
      <c r="N341" s="9">
        <v>1</v>
      </c>
      <c r="O341" s="9">
        <v>3</v>
      </c>
      <c r="P341" s="9">
        <v>2</v>
      </c>
      <c r="Q341" s="9">
        <v>5</v>
      </c>
      <c r="R341" s="9">
        <v>5</v>
      </c>
      <c r="S341" s="9">
        <v>3</v>
      </c>
      <c r="T341" s="9">
        <v>1</v>
      </c>
      <c r="U341" s="9">
        <v>2</v>
      </c>
      <c r="V341">
        <f t="shared" si="37"/>
        <v>0</v>
      </c>
      <c r="W341">
        <f t="shared" si="40"/>
        <v>0</v>
      </c>
      <c r="X341">
        <f t="shared" si="38"/>
        <v>0</v>
      </c>
      <c r="Y341">
        <f t="shared" si="39"/>
        <v>0</v>
      </c>
      <c r="Z341">
        <f t="shared" si="41"/>
        <v>0</v>
      </c>
    </row>
    <row r="342" spans="1:26" ht="13.5">
      <c r="A342" s="5">
        <v>341</v>
      </c>
      <c r="B342" s="6">
        <v>1</v>
      </c>
      <c r="C342" s="6">
        <v>41</v>
      </c>
      <c r="D342" s="6">
        <v>162.6</v>
      </c>
      <c r="E342" s="6">
        <v>62</v>
      </c>
      <c r="F342" s="6"/>
      <c r="G342" s="7">
        <f t="shared" si="35"/>
        <v>23.5</v>
      </c>
      <c r="H342" s="6">
        <v>149</v>
      </c>
      <c r="I342" s="6">
        <v>99</v>
      </c>
      <c r="J342" s="6">
        <f t="shared" si="36"/>
        <v>3</v>
      </c>
      <c r="K342" s="6">
        <v>221</v>
      </c>
      <c r="L342" s="9">
        <v>1</v>
      </c>
      <c r="M342" s="9">
        <v>1</v>
      </c>
      <c r="N342" s="9">
        <v>1</v>
      </c>
      <c r="O342" s="9">
        <v>3</v>
      </c>
      <c r="P342" s="9">
        <v>3</v>
      </c>
      <c r="Q342" s="9">
        <v>5</v>
      </c>
      <c r="R342" s="9">
        <v>5</v>
      </c>
      <c r="S342" s="9">
        <v>2</v>
      </c>
      <c r="T342" s="9">
        <v>1</v>
      </c>
      <c r="U342" s="9">
        <v>2</v>
      </c>
      <c r="V342">
        <f t="shared" si="37"/>
        <v>1</v>
      </c>
      <c r="W342">
        <f t="shared" si="40"/>
        <v>0</v>
      </c>
      <c r="X342">
        <f t="shared" si="38"/>
        <v>0</v>
      </c>
      <c r="Y342">
        <f t="shared" si="39"/>
        <v>1</v>
      </c>
      <c r="Z342">
        <f t="shared" si="41"/>
        <v>0</v>
      </c>
    </row>
    <row r="343" spans="1:26" ht="13.5">
      <c r="A343" s="5">
        <v>342</v>
      </c>
      <c r="B343" s="6">
        <v>1</v>
      </c>
      <c r="C343" s="6">
        <v>64</v>
      </c>
      <c r="D343" s="6">
        <v>173.7</v>
      </c>
      <c r="E343" s="6">
        <v>70.5</v>
      </c>
      <c r="F343" s="6"/>
      <c r="G343" s="7">
        <f t="shared" si="35"/>
        <v>23.4</v>
      </c>
      <c r="H343" s="6">
        <v>105</v>
      </c>
      <c r="I343" s="6">
        <v>73</v>
      </c>
      <c r="J343" s="6">
        <f t="shared" si="36"/>
        <v>1</v>
      </c>
      <c r="K343" s="6">
        <v>181</v>
      </c>
      <c r="L343" s="9">
        <v>1</v>
      </c>
      <c r="M343" s="9">
        <v>1</v>
      </c>
      <c r="N343" s="9">
        <v>1</v>
      </c>
      <c r="O343" s="9">
        <v>5</v>
      </c>
      <c r="P343" s="9">
        <v>3</v>
      </c>
      <c r="Q343" s="9">
        <v>5</v>
      </c>
      <c r="R343" s="9">
        <v>3</v>
      </c>
      <c r="S343" s="9">
        <v>1</v>
      </c>
      <c r="T343" s="9">
        <v>1</v>
      </c>
      <c r="U343" s="9">
        <v>1</v>
      </c>
      <c r="V343">
        <f t="shared" si="37"/>
        <v>0</v>
      </c>
      <c r="W343">
        <f t="shared" si="40"/>
        <v>0</v>
      </c>
      <c r="X343">
        <f t="shared" si="38"/>
        <v>0</v>
      </c>
      <c r="Y343">
        <f t="shared" si="39"/>
        <v>0</v>
      </c>
      <c r="Z343">
        <f t="shared" si="41"/>
        <v>0</v>
      </c>
    </row>
    <row r="344" spans="1:26" ht="13.5">
      <c r="A344" s="5">
        <v>343</v>
      </c>
      <c r="B344" s="6">
        <v>2</v>
      </c>
      <c r="C344" s="6">
        <v>68</v>
      </c>
      <c r="D344" s="6">
        <v>155.1</v>
      </c>
      <c r="E344" s="6">
        <v>40.4</v>
      </c>
      <c r="F344" s="6"/>
      <c r="G344" s="7">
        <f t="shared" si="35"/>
        <v>16.8</v>
      </c>
      <c r="H344" s="6">
        <v>121</v>
      </c>
      <c r="I344" s="6">
        <v>78</v>
      </c>
      <c r="J344" s="6">
        <f t="shared" si="36"/>
        <v>1</v>
      </c>
      <c r="K344" s="6">
        <v>167</v>
      </c>
      <c r="L344" s="9">
        <v>1</v>
      </c>
      <c r="M344" s="9">
        <v>1</v>
      </c>
      <c r="N344" s="9">
        <v>1</v>
      </c>
      <c r="O344" s="9">
        <v>1</v>
      </c>
      <c r="P344" s="9">
        <v>3</v>
      </c>
      <c r="Q344" s="9">
        <v>5</v>
      </c>
      <c r="R344" s="9">
        <v>5</v>
      </c>
      <c r="S344" s="9">
        <v>4</v>
      </c>
      <c r="T344" s="9">
        <v>1</v>
      </c>
      <c r="U344" s="9">
        <v>1</v>
      </c>
      <c r="V344">
        <f t="shared" si="37"/>
        <v>0</v>
      </c>
      <c r="W344">
        <f t="shared" si="40"/>
        <v>0</v>
      </c>
      <c r="X344">
        <f t="shared" si="38"/>
        <v>0</v>
      </c>
      <c r="Y344">
        <f t="shared" si="39"/>
        <v>0</v>
      </c>
      <c r="Z344">
        <f t="shared" si="41"/>
        <v>0</v>
      </c>
    </row>
    <row r="345" spans="1:26" ht="13.5">
      <c r="A345" s="5">
        <v>344</v>
      </c>
      <c r="B345" s="6">
        <v>1</v>
      </c>
      <c r="C345" s="6">
        <v>55</v>
      </c>
      <c r="D345" s="6">
        <v>173</v>
      </c>
      <c r="E345" s="6">
        <v>69.9</v>
      </c>
      <c r="F345" s="6"/>
      <c r="G345" s="7">
        <f t="shared" si="35"/>
        <v>23.4</v>
      </c>
      <c r="H345" s="6">
        <v>118</v>
      </c>
      <c r="I345" s="6">
        <v>79</v>
      </c>
      <c r="J345" s="6">
        <f t="shared" si="36"/>
        <v>1</v>
      </c>
      <c r="K345" s="6">
        <v>190</v>
      </c>
      <c r="L345" s="9">
        <v>1</v>
      </c>
      <c r="M345" s="9">
        <v>1</v>
      </c>
      <c r="N345" s="9">
        <v>1</v>
      </c>
      <c r="O345" s="9">
        <v>2</v>
      </c>
      <c r="P345" s="9">
        <v>3</v>
      </c>
      <c r="Q345" s="9">
        <v>1</v>
      </c>
      <c r="R345" s="9">
        <v>5</v>
      </c>
      <c r="S345" s="9">
        <v>4</v>
      </c>
      <c r="T345" s="9">
        <v>1</v>
      </c>
      <c r="U345" s="9">
        <v>2</v>
      </c>
      <c r="V345">
        <f t="shared" si="37"/>
        <v>0</v>
      </c>
      <c r="W345">
        <f t="shared" si="40"/>
        <v>0</v>
      </c>
      <c r="X345">
        <f t="shared" si="38"/>
        <v>1</v>
      </c>
      <c r="Y345">
        <f t="shared" si="39"/>
        <v>1</v>
      </c>
      <c r="Z345">
        <f t="shared" si="41"/>
        <v>0</v>
      </c>
    </row>
    <row r="346" spans="1:26" ht="13.5">
      <c r="A346" s="5">
        <v>345</v>
      </c>
      <c r="B346" s="6">
        <v>1</v>
      </c>
      <c r="C346" s="6">
        <v>38</v>
      </c>
      <c r="D346" s="6">
        <v>166.2</v>
      </c>
      <c r="E346" s="6">
        <v>64.5</v>
      </c>
      <c r="F346" s="6"/>
      <c r="G346" s="7">
        <f t="shared" si="35"/>
        <v>23.4</v>
      </c>
      <c r="H346" s="6">
        <v>146</v>
      </c>
      <c r="I346" s="6">
        <v>90</v>
      </c>
      <c r="J346" s="6">
        <f t="shared" si="36"/>
        <v>2</v>
      </c>
      <c r="K346" s="6">
        <v>196</v>
      </c>
      <c r="L346" s="9">
        <v>2</v>
      </c>
      <c r="M346" s="9">
        <v>2</v>
      </c>
      <c r="N346" s="9">
        <v>1</v>
      </c>
      <c r="O346" s="9">
        <v>3</v>
      </c>
      <c r="P346" s="9">
        <v>3</v>
      </c>
      <c r="Q346" s="9">
        <v>4</v>
      </c>
      <c r="R346" s="9">
        <v>2</v>
      </c>
      <c r="S346" s="9">
        <v>4</v>
      </c>
      <c r="T346" s="9">
        <v>1</v>
      </c>
      <c r="U346" s="9">
        <v>1</v>
      </c>
      <c r="V346">
        <f t="shared" si="37"/>
        <v>1</v>
      </c>
      <c r="W346">
        <f t="shared" si="40"/>
        <v>0</v>
      </c>
      <c r="X346">
        <f t="shared" si="38"/>
        <v>0</v>
      </c>
      <c r="Y346">
        <f t="shared" si="39"/>
        <v>1</v>
      </c>
      <c r="Z346">
        <f t="shared" si="41"/>
        <v>0</v>
      </c>
    </row>
    <row r="347" spans="1:26" ht="13.5">
      <c r="A347" s="5">
        <v>346</v>
      </c>
      <c r="B347" s="6">
        <v>2</v>
      </c>
      <c r="C347" s="6">
        <v>37</v>
      </c>
      <c r="D347" s="6">
        <v>153.7</v>
      </c>
      <c r="E347" s="6">
        <v>39.7</v>
      </c>
      <c r="F347" s="6"/>
      <c r="G347" s="7">
        <f t="shared" si="35"/>
        <v>16.8</v>
      </c>
      <c r="H347" s="6">
        <v>112</v>
      </c>
      <c r="I347" s="6">
        <v>72</v>
      </c>
      <c r="J347" s="6">
        <f t="shared" si="36"/>
        <v>1</v>
      </c>
      <c r="K347" s="6">
        <v>241</v>
      </c>
      <c r="L347" s="9">
        <v>2</v>
      </c>
      <c r="M347" s="9">
        <v>2</v>
      </c>
      <c r="N347" s="9">
        <v>1</v>
      </c>
      <c r="O347" s="9">
        <v>3</v>
      </c>
      <c r="P347" s="9">
        <v>4</v>
      </c>
      <c r="Q347" s="9">
        <v>5</v>
      </c>
      <c r="R347" s="9">
        <v>5</v>
      </c>
      <c r="S347" s="9">
        <v>4</v>
      </c>
      <c r="T347" s="9">
        <v>1</v>
      </c>
      <c r="U347" s="9">
        <v>2</v>
      </c>
      <c r="V347">
        <f t="shared" si="37"/>
        <v>0</v>
      </c>
      <c r="W347">
        <f t="shared" si="40"/>
        <v>1</v>
      </c>
      <c r="X347">
        <f t="shared" si="38"/>
        <v>0</v>
      </c>
      <c r="Y347">
        <f t="shared" si="39"/>
        <v>1</v>
      </c>
      <c r="Z347">
        <f t="shared" si="41"/>
        <v>0</v>
      </c>
    </row>
    <row r="348" spans="1:26" ht="13.5">
      <c r="A348" s="5">
        <v>347</v>
      </c>
      <c r="B348" s="6">
        <v>1</v>
      </c>
      <c r="C348" s="6">
        <v>49</v>
      </c>
      <c r="D348" s="6">
        <v>147</v>
      </c>
      <c r="E348" s="6">
        <v>50.5</v>
      </c>
      <c r="F348" s="6"/>
      <c r="G348" s="7">
        <f t="shared" si="35"/>
        <v>23.4</v>
      </c>
      <c r="H348" s="6">
        <v>133</v>
      </c>
      <c r="I348" s="6">
        <v>88</v>
      </c>
      <c r="J348" s="6">
        <f t="shared" si="36"/>
        <v>1</v>
      </c>
      <c r="K348" s="6">
        <v>195</v>
      </c>
      <c r="L348" s="9">
        <v>1</v>
      </c>
      <c r="M348" s="9">
        <v>1</v>
      </c>
      <c r="N348" s="9">
        <v>2</v>
      </c>
      <c r="O348" s="9">
        <v>3</v>
      </c>
      <c r="P348" s="9">
        <v>3</v>
      </c>
      <c r="Q348" s="9">
        <v>5</v>
      </c>
      <c r="R348" s="9">
        <v>5</v>
      </c>
      <c r="S348" s="9">
        <v>4</v>
      </c>
      <c r="T348" s="9">
        <v>2</v>
      </c>
      <c r="U348" s="9">
        <v>2</v>
      </c>
      <c r="V348">
        <f t="shared" si="37"/>
        <v>0</v>
      </c>
      <c r="W348">
        <f t="shared" si="40"/>
        <v>0</v>
      </c>
      <c r="X348">
        <f t="shared" si="38"/>
        <v>0</v>
      </c>
      <c r="Y348">
        <f t="shared" si="39"/>
        <v>0</v>
      </c>
      <c r="Z348">
        <f t="shared" si="41"/>
        <v>0</v>
      </c>
    </row>
    <row r="349" spans="1:26" ht="13.5">
      <c r="A349" s="5">
        <v>348</v>
      </c>
      <c r="B349" s="6">
        <v>2</v>
      </c>
      <c r="C349" s="6">
        <v>62</v>
      </c>
      <c r="D349" s="6">
        <v>156.8</v>
      </c>
      <c r="E349" s="6">
        <v>38.6</v>
      </c>
      <c r="F349" s="6"/>
      <c r="G349" s="7">
        <f t="shared" si="35"/>
        <v>15.7</v>
      </c>
      <c r="H349" s="6">
        <v>100</v>
      </c>
      <c r="I349" s="6">
        <v>53</v>
      </c>
      <c r="J349" s="6">
        <f t="shared" si="36"/>
        <v>1</v>
      </c>
      <c r="K349" s="6">
        <v>234</v>
      </c>
      <c r="L349" s="9">
        <v>1</v>
      </c>
      <c r="M349" s="9">
        <v>1</v>
      </c>
      <c r="N349" s="9">
        <v>1</v>
      </c>
      <c r="O349" s="9">
        <v>3</v>
      </c>
      <c r="P349" s="9">
        <v>3</v>
      </c>
      <c r="Q349" s="9">
        <v>5</v>
      </c>
      <c r="R349" s="9">
        <v>3</v>
      </c>
      <c r="S349" s="9">
        <v>4</v>
      </c>
      <c r="T349" s="9">
        <v>2</v>
      </c>
      <c r="U349" s="9">
        <v>2</v>
      </c>
      <c r="V349">
        <f t="shared" si="37"/>
        <v>0</v>
      </c>
      <c r="W349">
        <f t="shared" si="40"/>
        <v>1</v>
      </c>
      <c r="X349">
        <f t="shared" si="38"/>
        <v>0</v>
      </c>
      <c r="Y349">
        <f t="shared" si="39"/>
        <v>1</v>
      </c>
      <c r="Z349">
        <f t="shared" si="41"/>
        <v>0</v>
      </c>
    </row>
    <row r="350" spans="1:26" ht="13.5">
      <c r="A350" s="5">
        <v>349</v>
      </c>
      <c r="B350" s="6">
        <v>2</v>
      </c>
      <c r="C350" s="6">
        <v>69</v>
      </c>
      <c r="D350" s="6">
        <v>157.9</v>
      </c>
      <c r="E350" s="6">
        <v>35.3</v>
      </c>
      <c r="F350" s="6"/>
      <c r="G350" s="7">
        <f t="shared" si="35"/>
        <v>14.2</v>
      </c>
      <c r="H350" s="6">
        <v>111</v>
      </c>
      <c r="I350" s="6">
        <v>73</v>
      </c>
      <c r="J350" s="6">
        <f t="shared" si="36"/>
        <v>1</v>
      </c>
      <c r="K350" s="6">
        <v>212</v>
      </c>
      <c r="L350" s="9">
        <v>1</v>
      </c>
      <c r="M350" s="9">
        <v>1</v>
      </c>
      <c r="N350" s="9">
        <v>3</v>
      </c>
      <c r="O350" s="9">
        <v>3</v>
      </c>
      <c r="P350" s="9">
        <v>3</v>
      </c>
      <c r="Q350" s="9">
        <v>5</v>
      </c>
      <c r="R350" s="9">
        <v>5</v>
      </c>
      <c r="S350" s="9">
        <v>1</v>
      </c>
      <c r="T350" s="9">
        <v>2</v>
      </c>
      <c r="U350" s="9">
        <v>2</v>
      </c>
      <c r="V350">
        <f t="shared" si="37"/>
        <v>0</v>
      </c>
      <c r="W350">
        <f t="shared" si="40"/>
        <v>0</v>
      </c>
      <c r="X350">
        <f t="shared" si="38"/>
        <v>0</v>
      </c>
      <c r="Y350">
        <f t="shared" si="39"/>
        <v>0</v>
      </c>
      <c r="Z350">
        <f t="shared" si="41"/>
        <v>0</v>
      </c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A1" sqref="A1"/>
    </sheetView>
  </sheetViews>
  <sheetFormatPr defaultColWidth="9.00390625" defaultRowHeight="13.5"/>
  <cols>
    <col min="1" max="9" width="9.00390625" style="33" customWidth="1"/>
    <col min="10" max="10" width="11.125" style="33" bestFit="1" customWidth="1"/>
    <col min="11" max="16384" width="9.00390625" style="33" customWidth="1"/>
  </cols>
  <sheetData>
    <row r="1" spans="1:10" ht="18.75">
      <c r="A1" s="32" t="s">
        <v>68</v>
      </c>
      <c r="J1" s="34"/>
    </row>
    <row r="2" ht="13.5">
      <c r="A2" s="33" t="s">
        <v>69</v>
      </c>
    </row>
    <row r="4" ht="17.25">
      <c r="A4" s="35" t="s">
        <v>70</v>
      </c>
    </row>
    <row r="5" spans="1:4" ht="13.5">
      <c r="A5" s="36"/>
      <c r="B5" s="36"/>
      <c r="C5" s="36" t="s">
        <v>71</v>
      </c>
      <c r="D5" s="36"/>
    </row>
    <row r="6" spans="1:8" ht="13.5">
      <c r="A6" s="36"/>
      <c r="B6" s="36"/>
      <c r="C6" s="36" t="s">
        <v>72</v>
      </c>
      <c r="D6" s="36" t="s">
        <v>73</v>
      </c>
      <c r="E6" s="33" t="s">
        <v>74</v>
      </c>
      <c r="G6" s="33" t="s">
        <v>75</v>
      </c>
      <c r="H6" s="33" t="s">
        <v>76</v>
      </c>
    </row>
    <row r="7" spans="1:8" ht="13.5">
      <c r="A7" s="36" t="s">
        <v>77</v>
      </c>
      <c r="B7" s="36" t="s">
        <v>72</v>
      </c>
      <c r="C7" s="11">
        <v>42</v>
      </c>
      <c r="D7" s="11">
        <v>66</v>
      </c>
      <c r="E7" s="37">
        <f>+C7+D7</f>
        <v>108</v>
      </c>
      <c r="G7" s="37">
        <f>((ABS(C7*D8-D7*C8)-0.5*E9)^2*E9)/((C7+C8)*(D7+D8)*(C8+D8)*(C7+D7))</f>
        <v>32.91044682049447</v>
      </c>
      <c r="H7" s="33">
        <f>CHIDIST(G7,1)</f>
        <v>9.650329094027631E-09</v>
      </c>
    </row>
    <row r="8" spans="1:5" ht="13.5">
      <c r="A8" s="36"/>
      <c r="B8" s="36" t="s">
        <v>73</v>
      </c>
      <c r="C8" s="11">
        <v>28</v>
      </c>
      <c r="D8" s="11">
        <v>213</v>
      </c>
      <c r="E8" s="37">
        <f>+C8+D8</f>
        <v>241</v>
      </c>
    </row>
    <row r="9" spans="2:5" ht="13.5">
      <c r="B9" s="33" t="s">
        <v>74</v>
      </c>
      <c r="C9" s="37">
        <f>+C7+C8</f>
        <v>70</v>
      </c>
      <c r="D9" s="37">
        <f>+D7+D8</f>
        <v>279</v>
      </c>
      <c r="E9" s="37">
        <f>+E7+E8</f>
        <v>349</v>
      </c>
    </row>
    <row r="12" ht="17.25">
      <c r="A12" s="35" t="s">
        <v>78</v>
      </c>
    </row>
    <row r="13" spans="1:5" ht="13.5">
      <c r="A13" s="36"/>
      <c r="B13" s="36"/>
      <c r="C13" s="36" t="s">
        <v>71</v>
      </c>
      <c r="D13" s="36"/>
      <c r="E13" s="36"/>
    </row>
    <row r="14" spans="1:9" ht="13.5">
      <c r="A14" s="36"/>
      <c r="B14" s="36"/>
      <c r="C14" s="36" t="s">
        <v>72</v>
      </c>
      <c r="D14" s="36" t="s">
        <v>73</v>
      </c>
      <c r="E14" s="36" t="s">
        <v>79</v>
      </c>
      <c r="F14" s="33" t="s">
        <v>74</v>
      </c>
      <c r="H14" s="33" t="s">
        <v>75</v>
      </c>
      <c r="I14" s="33" t="s">
        <v>76</v>
      </c>
    </row>
    <row r="15" spans="1:9" ht="13.5">
      <c r="A15" s="36" t="s">
        <v>77</v>
      </c>
      <c r="B15" s="36" t="s">
        <v>72</v>
      </c>
      <c r="C15" s="36">
        <v>78</v>
      </c>
      <c r="D15" s="36">
        <v>49</v>
      </c>
      <c r="E15" s="36">
        <v>11</v>
      </c>
      <c r="F15" s="37">
        <f>SUM(C15:E15)</f>
        <v>138</v>
      </c>
      <c r="H15" s="37">
        <f>+(D15-D17*F15/F17)^2/(D17*F15/F17)+(E15-E17*F15/F17)^2/(E17*F15/F17)+(D16-D17*F16/F17)^2/(D17*F16/F17)+(E16-E17*F16/F17)^2/(E17*F16/F17)+(C15-C17*F15/F17)^2/(C17*F15/F17)+(C16-C17*F16/F17)^2/(C17*F16/F17)</f>
        <v>3.487385984427141</v>
      </c>
      <c r="I15" s="33">
        <f>CHIDIST(H15,2)</f>
        <v>0.17487340056989778</v>
      </c>
    </row>
    <row r="16" spans="1:6" ht="13.5">
      <c r="A16" s="36"/>
      <c r="B16" s="36" t="s">
        <v>73</v>
      </c>
      <c r="C16" s="36">
        <v>67</v>
      </c>
      <c r="D16" s="36">
        <v>51</v>
      </c>
      <c r="E16" s="36">
        <v>20</v>
      </c>
      <c r="F16" s="37">
        <f>SUM(C16:E16)</f>
        <v>138</v>
      </c>
    </row>
    <row r="17" spans="2:6" ht="13.5">
      <c r="B17" s="33" t="s">
        <v>74</v>
      </c>
      <c r="C17" s="37">
        <f>+C15+C16</f>
        <v>145</v>
      </c>
      <c r="D17" s="37">
        <f>+D15+D16</f>
        <v>100</v>
      </c>
      <c r="E17" s="37">
        <f>+E15+E16</f>
        <v>31</v>
      </c>
      <c r="F17" s="37">
        <f>SUM(C17:E17)</f>
        <v>276</v>
      </c>
    </row>
    <row r="20" ht="17.25">
      <c r="A20" s="35" t="s">
        <v>80</v>
      </c>
    </row>
    <row r="21" spans="1:6" ht="13.5">
      <c r="A21" s="36"/>
      <c r="B21" s="36"/>
      <c r="C21" s="36" t="s">
        <v>71</v>
      </c>
      <c r="D21" s="36"/>
      <c r="E21" s="36"/>
      <c r="F21" s="36"/>
    </row>
    <row r="22" spans="1:10" ht="13.5">
      <c r="A22" s="36"/>
      <c r="B22" s="36"/>
      <c r="C22" s="36" t="s">
        <v>72</v>
      </c>
      <c r="D22" s="36" t="s">
        <v>73</v>
      </c>
      <c r="E22" s="36" t="s">
        <v>79</v>
      </c>
      <c r="F22" s="36" t="s">
        <v>81</v>
      </c>
      <c r="G22" s="33" t="s">
        <v>74</v>
      </c>
      <c r="I22" s="33" t="s">
        <v>75</v>
      </c>
      <c r="J22" s="33" t="s">
        <v>76</v>
      </c>
    </row>
    <row r="23" spans="1:10" ht="13.5">
      <c r="A23" s="36" t="s">
        <v>77</v>
      </c>
      <c r="B23" s="36" t="s">
        <v>72</v>
      </c>
      <c r="C23" s="36">
        <v>27</v>
      </c>
      <c r="D23" s="36">
        <v>59</v>
      </c>
      <c r="E23" s="36">
        <v>6</v>
      </c>
      <c r="F23" s="36">
        <v>210</v>
      </c>
      <c r="G23" s="37">
        <f>SUM(C23:F23)</f>
        <v>302</v>
      </c>
      <c r="I23" s="37">
        <f>+(E23-E25*G23/G25)^2/(E25*G23/G25)+(F23-F25*G23/G25)^2/(F25*G23/G25)+(E24-E25*G24/G25)^2/(E25*G24/G25)+(F24-F25*G24/G25)^2/(F25*G24/G25)+(D23-D25*G23/G25)^2/(D25*G23/G25)+(D24-D25*G24/G25)^2/(D25*G24/G25)+(C23-C25*G23/G25)^2/(C25*G23/G25)+(C24-C25*G24/G25)^2/(C25*G24/G25)</f>
        <v>14.511251183958478</v>
      </c>
      <c r="J23" s="33">
        <f>CHIDIST(I23,3)</f>
        <v>0.0022857430813987604</v>
      </c>
    </row>
    <row r="24" spans="1:7" ht="13.5">
      <c r="A24" s="36"/>
      <c r="B24" s="36" t="s">
        <v>73</v>
      </c>
      <c r="C24" s="36">
        <v>13</v>
      </c>
      <c r="D24" s="36">
        <v>9</v>
      </c>
      <c r="E24" s="36">
        <v>1</v>
      </c>
      <c r="F24" s="36">
        <v>24</v>
      </c>
      <c r="G24" s="37">
        <f>SUM(C24:F24)</f>
        <v>47</v>
      </c>
    </row>
    <row r="25" spans="2:7" ht="13.5">
      <c r="B25" s="33" t="s">
        <v>74</v>
      </c>
      <c r="C25" s="37">
        <f>+C23+C24</f>
        <v>40</v>
      </c>
      <c r="D25" s="37">
        <f>+D23+D24</f>
        <v>68</v>
      </c>
      <c r="E25" s="37">
        <f>+E23+E24</f>
        <v>7</v>
      </c>
      <c r="F25" s="37">
        <f>+F23+F24</f>
        <v>234</v>
      </c>
      <c r="G25" s="37">
        <f>SUM(C25:F25)</f>
        <v>349</v>
      </c>
    </row>
    <row r="29" ht="17.25">
      <c r="A29" s="35" t="s">
        <v>82</v>
      </c>
    </row>
    <row r="30" spans="1:7" ht="13.5">
      <c r="A30" s="36"/>
      <c r="B30" s="36"/>
      <c r="C30" s="36" t="s">
        <v>71</v>
      </c>
      <c r="D30" s="36"/>
      <c r="E30" s="36"/>
      <c r="F30" s="36"/>
      <c r="G30" s="36"/>
    </row>
    <row r="31" spans="1:11" ht="13.5">
      <c r="A31" s="36"/>
      <c r="B31" s="36"/>
      <c r="C31" s="36" t="s">
        <v>72</v>
      </c>
      <c r="D31" s="36" t="s">
        <v>73</v>
      </c>
      <c r="E31" s="36" t="s">
        <v>79</v>
      </c>
      <c r="F31" s="36" t="s">
        <v>81</v>
      </c>
      <c r="G31" s="36" t="s">
        <v>83</v>
      </c>
      <c r="H31" s="33" t="s">
        <v>74</v>
      </c>
      <c r="J31" s="33" t="s">
        <v>75</v>
      </c>
      <c r="K31" s="33" t="s">
        <v>76</v>
      </c>
    </row>
    <row r="32" spans="1:11" ht="13.5">
      <c r="A32" s="36" t="s">
        <v>77</v>
      </c>
      <c r="B32" s="36" t="s">
        <v>72</v>
      </c>
      <c r="C32" s="36">
        <v>10</v>
      </c>
      <c r="D32" s="36">
        <v>12</v>
      </c>
      <c r="E32" s="36">
        <v>15</v>
      </c>
      <c r="F32" s="36">
        <v>23</v>
      </c>
      <c r="G32" s="36">
        <v>23</v>
      </c>
      <c r="H32" s="37">
        <f>SUM(C32:G32)</f>
        <v>83</v>
      </c>
      <c r="J32" s="37">
        <f>+(F32-F34*H32/H34)^2/(F34*H32/H34)+(G32-G34*H32/H34)^2/(G34*H32/H34)+(F33-F34*H33/H34)^2/(F34*H33/H34)+(G33-G34*H33/H34)^2/(G34*H33/H34)+(E32-E34*H32/H34)^2/(E34*H32/H34)+(E33-E34*H33/H34)^2/(E34*H33/H34)+(D32-D34*H32/H34)^2/(D34*H32/H34)+(D33-D34*H33/H34)^2/(D34*H33/H34)+(C32-C34*H32/H34)^2/(C34*H32/H34)+(C33-C34*H33/H34)^2/(C34*H33/H34)</f>
        <v>0.8526676416804306</v>
      </c>
      <c r="K32" s="33">
        <f>CHIDIST(J32,4)</f>
        <v>0.9312510056923378</v>
      </c>
    </row>
    <row r="33" spans="1:8" ht="13.5">
      <c r="A33" s="36"/>
      <c r="B33" s="36" t="s">
        <v>73</v>
      </c>
      <c r="C33" s="36">
        <v>10</v>
      </c>
      <c r="D33" s="36">
        <v>20</v>
      </c>
      <c r="E33" s="36">
        <v>20</v>
      </c>
      <c r="F33" s="36">
        <v>30</v>
      </c>
      <c r="G33" s="36">
        <v>33</v>
      </c>
      <c r="H33" s="37">
        <f>SUM(C33:G33)</f>
        <v>113</v>
      </c>
    </row>
    <row r="34" spans="2:8" ht="13.5">
      <c r="B34" s="33" t="s">
        <v>74</v>
      </c>
      <c r="C34" s="37">
        <f>+C32+C33</f>
        <v>20</v>
      </c>
      <c r="D34" s="37">
        <f>+D32+D33</f>
        <v>32</v>
      </c>
      <c r="E34" s="37">
        <f>+E32+E33</f>
        <v>35</v>
      </c>
      <c r="F34" s="37">
        <f>+F32+F33</f>
        <v>53</v>
      </c>
      <c r="G34" s="37">
        <f>+G32+G33</f>
        <v>56</v>
      </c>
      <c r="H34" s="37">
        <f>SUM(C34:G34)</f>
        <v>196</v>
      </c>
    </row>
    <row r="36" ht="17.25">
      <c r="A36" s="35" t="s">
        <v>84</v>
      </c>
    </row>
    <row r="37" spans="1:5" ht="13.5">
      <c r="A37" s="36"/>
      <c r="B37" s="36"/>
      <c r="C37" s="36" t="s">
        <v>71</v>
      </c>
      <c r="D37" s="36"/>
      <c r="E37" s="36"/>
    </row>
    <row r="38" spans="1:9" ht="13.5">
      <c r="A38" s="36"/>
      <c r="B38" s="36"/>
      <c r="C38" s="36" t="s">
        <v>72</v>
      </c>
      <c r="D38" s="36" t="s">
        <v>73</v>
      </c>
      <c r="E38" s="36" t="s">
        <v>79</v>
      </c>
      <c r="F38" s="33" t="s">
        <v>74</v>
      </c>
      <c r="H38" s="33" t="s">
        <v>75</v>
      </c>
      <c r="I38" s="33" t="s">
        <v>76</v>
      </c>
    </row>
    <row r="39" spans="1:9" ht="13.5">
      <c r="A39" s="36" t="s">
        <v>77</v>
      </c>
      <c r="B39" s="36" t="s">
        <v>72</v>
      </c>
      <c r="C39" s="36">
        <v>78</v>
      </c>
      <c r="D39" s="36">
        <v>67</v>
      </c>
      <c r="E39" s="36">
        <v>4</v>
      </c>
      <c r="F39" s="37">
        <f>SUM(C39:E39)</f>
        <v>149</v>
      </c>
      <c r="H39" s="37">
        <f>+(D39-D42*F39/F42)^2/(D42*F39/F42)+(E39-E42*F39/F42)^2/(E42*F39/F42)+(D40-D42*F40/F42)^2/(D42*F40/F42)+(D41-D42*F41/F42)^2/(D42*F41/F42)+(E40-E42*F40/F42)^2/(E42*F40/F42)+(E41-E42*F41/F42)^2/(E42*F41/F42)+(C39-C42*F39/F42)^2/(C42*F39/F42)+(C40-C42*F40/F42)^2/(C42*F40/F42)+(C41-C42*F41/F42)^2/(C42*F41/F42)</f>
        <v>3.6633082246370003</v>
      </c>
      <c r="I39" s="33">
        <f>CHIDIST(H39,4)</f>
        <v>0.4534850129555462</v>
      </c>
    </row>
    <row r="40" spans="1:6" ht="13.5">
      <c r="A40" s="36"/>
      <c r="B40" s="36" t="s">
        <v>73</v>
      </c>
      <c r="C40" s="36">
        <v>49</v>
      </c>
      <c r="D40" s="36">
        <v>51</v>
      </c>
      <c r="E40" s="36">
        <v>2</v>
      </c>
      <c r="F40" s="37">
        <f>SUM(C40:E40)</f>
        <v>102</v>
      </c>
    </row>
    <row r="41" spans="1:6" ht="13.5">
      <c r="A41" s="36"/>
      <c r="B41" s="36" t="s">
        <v>79</v>
      </c>
      <c r="C41" s="36">
        <v>11</v>
      </c>
      <c r="D41" s="36">
        <v>20</v>
      </c>
      <c r="E41" s="36">
        <v>1</v>
      </c>
      <c r="F41" s="37">
        <f>SUM(C41:E41)</f>
        <v>32</v>
      </c>
    </row>
    <row r="42" spans="2:6" ht="13.5">
      <c r="B42" s="33" t="s">
        <v>74</v>
      </c>
      <c r="C42" s="37">
        <f>SUM(C39:C41)</f>
        <v>138</v>
      </c>
      <c r="D42" s="37">
        <f>SUM(D39:D41)</f>
        <v>138</v>
      </c>
      <c r="E42" s="37">
        <f>SUM(E39:E41)</f>
        <v>7</v>
      </c>
      <c r="F42" s="37">
        <f>SUM(C42:E42)</f>
        <v>283</v>
      </c>
    </row>
    <row r="44" ht="17.25">
      <c r="A44" s="35" t="s">
        <v>85</v>
      </c>
    </row>
    <row r="45" spans="1:6" ht="13.5">
      <c r="A45" s="36"/>
      <c r="B45" s="36"/>
      <c r="C45" s="36" t="s">
        <v>71</v>
      </c>
      <c r="D45" s="36"/>
      <c r="E45" s="36"/>
      <c r="F45" s="36"/>
    </row>
    <row r="46" spans="1:10" ht="13.5">
      <c r="A46" s="36"/>
      <c r="B46" s="36"/>
      <c r="C46" s="36" t="s">
        <v>72</v>
      </c>
      <c r="D46" s="36" t="s">
        <v>73</v>
      </c>
      <c r="E46" s="36" t="s">
        <v>79</v>
      </c>
      <c r="F46" s="36" t="s">
        <v>81</v>
      </c>
      <c r="G46" s="33" t="s">
        <v>74</v>
      </c>
      <c r="I46" s="33" t="s">
        <v>75</v>
      </c>
      <c r="J46" s="33" t="s">
        <v>76</v>
      </c>
    </row>
    <row r="47" spans="1:10" ht="13.5">
      <c r="A47" s="36" t="s">
        <v>77</v>
      </c>
      <c r="B47" s="36" t="s">
        <v>72</v>
      </c>
      <c r="C47" s="36">
        <v>10</v>
      </c>
      <c r="D47" s="36">
        <v>12</v>
      </c>
      <c r="E47" s="36">
        <v>15</v>
      </c>
      <c r="F47" s="36">
        <v>20</v>
      </c>
      <c r="G47" s="37">
        <f>SUM(C47:F47)</f>
        <v>57</v>
      </c>
      <c r="I47" s="37">
        <f>+(E47-E50*G47/G50)^2/(E50*G47/G50)+(F47-F50*G47/G50)^2/(F50*G47/G50)+(E48-E50*G48/G50)^2/(E50*G48/G50)+(E49-E50*G49/G50)^2/(E50*G49/G50)+(F48-F50*G48/G50)^2/(F50*G48/G50)+(F49-F50*G49/G50)^2/(F50*G49/G50)+(D47-D50*G47/G50)^2/(D50*G47/G50)+(D48-D50*G48/G50)^2/(D50*G48/G50)+(D49-D50*G49/G50)^2/(D50*G49/G50)+(C47-C50*G47/G50)^2/(C50*G47/G50)+(C48-C50*G48/G50)^2/(C50*G48/G50)+(C49-C50*G49/G50)^2/(C50*G49/G50)</f>
        <v>16.990241690131835</v>
      </c>
      <c r="J47" s="33">
        <f>CHIDIST(I47,6)</f>
        <v>0.009319174548831006</v>
      </c>
    </row>
    <row r="48" spans="1:7" ht="13.5">
      <c r="A48" s="36"/>
      <c r="B48" s="36" t="s">
        <v>73</v>
      </c>
      <c r="C48" s="36">
        <v>10</v>
      </c>
      <c r="D48" s="36">
        <v>20</v>
      </c>
      <c r="E48" s="36">
        <v>20</v>
      </c>
      <c r="F48" s="36">
        <v>20</v>
      </c>
      <c r="G48" s="37">
        <f>SUM(C48:F48)</f>
        <v>70</v>
      </c>
    </row>
    <row r="49" spans="1:7" ht="13.5">
      <c r="A49" s="36"/>
      <c r="B49" s="36" t="s">
        <v>79</v>
      </c>
      <c r="C49" s="36">
        <v>10</v>
      </c>
      <c r="D49" s="36">
        <v>30</v>
      </c>
      <c r="E49" s="36">
        <v>50</v>
      </c>
      <c r="F49" s="36">
        <v>15</v>
      </c>
      <c r="G49" s="37">
        <f>SUM(C49:F49)</f>
        <v>105</v>
      </c>
    </row>
    <row r="50" spans="2:7" ht="13.5">
      <c r="B50" s="33" t="s">
        <v>74</v>
      </c>
      <c r="C50" s="37">
        <f>SUM(C47:C49)</f>
        <v>30</v>
      </c>
      <c r="D50" s="37">
        <f>SUM(D47:D49)</f>
        <v>62</v>
      </c>
      <c r="E50" s="37">
        <f>SUM(E47:E49)</f>
        <v>85</v>
      </c>
      <c r="F50" s="37">
        <f>SUM(F47:F49)</f>
        <v>55</v>
      </c>
      <c r="G50" s="37">
        <f>SUM(C50:F50)</f>
        <v>232</v>
      </c>
    </row>
    <row r="53" ht="17.25">
      <c r="A53" s="35" t="s">
        <v>86</v>
      </c>
    </row>
    <row r="54" spans="1:7" ht="13.5">
      <c r="A54" s="36"/>
      <c r="B54" s="36"/>
      <c r="C54" s="36" t="s">
        <v>71</v>
      </c>
      <c r="D54" s="36"/>
      <c r="E54" s="36"/>
      <c r="F54" s="36"/>
      <c r="G54" s="36"/>
    </row>
    <row r="55" spans="1:11" ht="13.5">
      <c r="A55" s="36"/>
      <c r="B55" s="36"/>
      <c r="C55" s="36" t="s">
        <v>72</v>
      </c>
      <c r="D55" s="36" t="s">
        <v>73</v>
      </c>
      <c r="E55" s="36" t="s">
        <v>79</v>
      </c>
      <c r="F55" s="36" t="s">
        <v>81</v>
      </c>
      <c r="G55" s="36" t="s">
        <v>83</v>
      </c>
      <c r="H55" s="33" t="s">
        <v>74</v>
      </c>
      <c r="J55" s="33" t="s">
        <v>75</v>
      </c>
      <c r="K55" s="33" t="s">
        <v>76</v>
      </c>
    </row>
    <row r="56" spans="1:11" ht="13.5">
      <c r="A56" s="36" t="s">
        <v>77</v>
      </c>
      <c r="B56" s="36" t="s">
        <v>72</v>
      </c>
      <c r="C56" s="36">
        <v>10</v>
      </c>
      <c r="D56" s="36">
        <v>12</v>
      </c>
      <c r="E56" s="36">
        <v>15</v>
      </c>
      <c r="F56" s="36">
        <v>20</v>
      </c>
      <c r="G56" s="36">
        <v>25</v>
      </c>
      <c r="H56" s="37">
        <f>SUM(C56:G56)</f>
        <v>82</v>
      </c>
      <c r="J56" s="33">
        <f>+(F56-F59*H56/H59)^2/(F59*H56/H59)+(G56-G59*H56/H59)^2/(G59*H56/H59)+(F57-F59*H57/H59)^2/(F59*H57/H59)+(F58-F59*H58/H59)^2/(F59*H58/H59)+(G57-G59*H57/H59)^2/(G59*H57/H59)+(G58-G59*H58/H59)^2/(G59*H58/H59)+(E56-E59*H56/H59)^2/(E59*H56/H59)+(E57-E59*H57/H59)^2/(E59*H57/H59)+(E58-E59*H58/H59)^2/(E59*H58/H59)+(D56-D59*H56/H59)^2/(D59*H56/H59)+(D57-D59*H57/H59)^2/(D59*H57/H59)+(D58-D59*H58/H59)^2/(D59*H58/H59)+(C56-C59*H56/H59)^2/(C59*H56/H59)+(C57-C59*H57/H59)^2/(C59*H57/H59)+(C58-C59*H58/H59)^2/(C59*H58/H59)</f>
        <v>20.723093806012837</v>
      </c>
      <c r="K56" s="33">
        <f>CHIDIST(J56,8)</f>
        <v>0.007920537460189454</v>
      </c>
    </row>
    <row r="57" spans="1:8" ht="13.5">
      <c r="A57" s="36"/>
      <c r="B57" s="36" t="s">
        <v>73</v>
      </c>
      <c r="C57" s="36">
        <v>10</v>
      </c>
      <c r="D57" s="36">
        <v>20</v>
      </c>
      <c r="E57" s="36">
        <v>20</v>
      </c>
      <c r="F57" s="36">
        <v>20</v>
      </c>
      <c r="G57" s="36">
        <v>25</v>
      </c>
      <c r="H57" s="37">
        <f>SUM(C57:G57)</f>
        <v>95</v>
      </c>
    </row>
    <row r="58" spans="1:8" ht="13.5">
      <c r="A58" s="36"/>
      <c r="B58" s="36" t="s">
        <v>79</v>
      </c>
      <c r="C58" s="36">
        <v>10</v>
      </c>
      <c r="D58" s="36">
        <v>30</v>
      </c>
      <c r="E58" s="36">
        <v>50</v>
      </c>
      <c r="F58" s="36">
        <v>15</v>
      </c>
      <c r="G58" s="36">
        <v>25</v>
      </c>
      <c r="H58" s="37">
        <f>SUM(C58:G58)</f>
        <v>130</v>
      </c>
    </row>
    <row r="59" spans="2:8" ht="13.5">
      <c r="B59" s="33" t="s">
        <v>74</v>
      </c>
      <c r="C59" s="37">
        <f>SUM(C56:C58)</f>
        <v>30</v>
      </c>
      <c r="D59" s="37">
        <f>SUM(D56:D58)</f>
        <v>62</v>
      </c>
      <c r="E59" s="37">
        <f>SUM(E56:E58)</f>
        <v>85</v>
      </c>
      <c r="F59" s="37">
        <f>SUM(F56:F58)</f>
        <v>55</v>
      </c>
      <c r="G59" s="37">
        <f>SUM(G56:G58)</f>
        <v>75</v>
      </c>
      <c r="H59" s="37">
        <f>SUM(C59:G59)</f>
        <v>307</v>
      </c>
    </row>
    <row r="62" ht="17.25">
      <c r="A62" s="35" t="s">
        <v>87</v>
      </c>
    </row>
    <row r="63" spans="1:6" ht="13.5">
      <c r="A63" s="36"/>
      <c r="B63" s="36"/>
      <c r="C63" s="36" t="s">
        <v>71</v>
      </c>
      <c r="D63" s="36"/>
      <c r="E63" s="36"/>
      <c r="F63" s="36"/>
    </row>
    <row r="64" spans="1:10" ht="13.5">
      <c r="A64" s="36"/>
      <c r="B64" s="36"/>
      <c r="C64" s="36" t="s">
        <v>72</v>
      </c>
      <c r="D64" s="36" t="s">
        <v>73</v>
      </c>
      <c r="E64" s="36" t="s">
        <v>79</v>
      </c>
      <c r="F64" s="36" t="s">
        <v>81</v>
      </c>
      <c r="G64" s="33" t="s">
        <v>74</v>
      </c>
      <c r="I64" s="33" t="s">
        <v>75</v>
      </c>
      <c r="J64" s="33" t="s">
        <v>76</v>
      </c>
    </row>
    <row r="65" spans="1:10" ht="13.5">
      <c r="A65" s="36" t="s">
        <v>77</v>
      </c>
      <c r="B65" s="36" t="s">
        <v>72</v>
      </c>
      <c r="C65" s="36">
        <v>10</v>
      </c>
      <c r="D65" s="36">
        <v>12</v>
      </c>
      <c r="E65" s="36">
        <v>15</v>
      </c>
      <c r="F65" s="36">
        <v>20</v>
      </c>
      <c r="G65" s="37">
        <f>SUM(C65:F65)</f>
        <v>57</v>
      </c>
      <c r="I65" s="37">
        <f>+(E65-E69*G65/G69)^2/(E69*G65/G69)+(F65-F69*G65/G69)^2/(F69*G65/G69)+(E66-E69*G66/G69)^2/(E69*G66/G69)+(E67-E69*G67/G69)^2/(E69*G67/G69)+(F66-F69*G66/G69)^2/(F69*G66/G69)+(F67-F69*G67/G69)^2/(F69*G67/G69)+(E68-E69*G68/G69)^2/(E69*G68/G69)+(F68-F69*G68/G69)^2/(F69*G68/G69)+(D65-D69*G65/G69)^2/(D69*G65/G69)+(D66-D69*G66/G69)^2/(D69*G66/G69)+(D67-D69*G67/G69)^2/(D69*G67/G69)+(D68-D69*G68/G69)^2/(D69*G68/G69)+(C65-C69*G65/G69)^2/(C69*G65/G69)+(C66-C69*G66/G69)^2/(C69*G66/G69)+(C67-C69*G67/G69)^2/(C69*G67/G69)+(C68-C69*G68/G69)^2/(C69*G68/G69)</f>
        <v>19.189594854905863</v>
      </c>
      <c r="J65" s="33">
        <f>CHIDIST(I65,9)</f>
        <v>0.023628211888063848</v>
      </c>
    </row>
    <row r="66" spans="1:7" ht="13.5">
      <c r="A66" s="36"/>
      <c r="B66" s="36" t="s">
        <v>73</v>
      </c>
      <c r="C66" s="36">
        <v>10</v>
      </c>
      <c r="D66" s="36">
        <v>20</v>
      </c>
      <c r="E66" s="36">
        <v>20</v>
      </c>
      <c r="F66" s="36">
        <v>20</v>
      </c>
      <c r="G66" s="37">
        <f>SUM(C66:F66)</f>
        <v>70</v>
      </c>
    </row>
    <row r="67" spans="1:7" ht="13.5">
      <c r="A67" s="36"/>
      <c r="B67" s="36" t="s">
        <v>79</v>
      </c>
      <c r="C67" s="36">
        <v>10</v>
      </c>
      <c r="D67" s="36">
        <v>30</v>
      </c>
      <c r="E67" s="36">
        <v>50</v>
      </c>
      <c r="F67" s="36">
        <v>15</v>
      </c>
      <c r="G67" s="37">
        <f>SUM(C67:F67)</f>
        <v>105</v>
      </c>
    </row>
    <row r="68" spans="1:7" ht="13.5">
      <c r="A68" s="36"/>
      <c r="B68" s="36" t="s">
        <v>81</v>
      </c>
      <c r="C68" s="36">
        <v>10</v>
      </c>
      <c r="D68" s="36">
        <v>15</v>
      </c>
      <c r="E68" s="36">
        <v>15</v>
      </c>
      <c r="F68" s="36">
        <v>15</v>
      </c>
      <c r="G68" s="37">
        <f>SUM(C68:F68)</f>
        <v>55</v>
      </c>
    </row>
    <row r="69" spans="2:7" ht="13.5">
      <c r="B69" s="33" t="s">
        <v>74</v>
      </c>
      <c r="C69" s="37">
        <f>SUM(C65:C68)</f>
        <v>40</v>
      </c>
      <c r="D69" s="37">
        <f>SUM(D65:D68)</f>
        <v>77</v>
      </c>
      <c r="E69" s="37">
        <f>SUM(E65:E68)</f>
        <v>100</v>
      </c>
      <c r="F69" s="37">
        <f>SUM(F65:F68)</f>
        <v>70</v>
      </c>
      <c r="G69" s="37">
        <f>SUM(C69:F69)</f>
        <v>287</v>
      </c>
    </row>
    <row r="72" ht="17.25">
      <c r="A72" s="35" t="s">
        <v>88</v>
      </c>
    </row>
    <row r="73" spans="1:7" ht="13.5">
      <c r="A73" s="36"/>
      <c r="B73" s="36"/>
      <c r="C73" s="36" t="s">
        <v>71</v>
      </c>
      <c r="D73" s="36"/>
      <c r="E73" s="36"/>
      <c r="F73" s="36"/>
      <c r="G73" s="36"/>
    </row>
    <row r="74" spans="1:11" ht="13.5">
      <c r="A74" s="36"/>
      <c r="B74" s="36"/>
      <c r="C74" s="36" t="s">
        <v>72</v>
      </c>
      <c r="D74" s="36" t="s">
        <v>73</v>
      </c>
      <c r="E74" s="36" t="s">
        <v>79</v>
      </c>
      <c r="F74" s="36" t="s">
        <v>81</v>
      </c>
      <c r="G74" s="36" t="s">
        <v>83</v>
      </c>
      <c r="H74" s="33" t="s">
        <v>74</v>
      </c>
      <c r="J74" s="33" t="s">
        <v>75</v>
      </c>
      <c r="K74" s="33" t="s">
        <v>76</v>
      </c>
    </row>
    <row r="75" spans="1:11" ht="13.5">
      <c r="A75" s="36" t="s">
        <v>77</v>
      </c>
      <c r="B75" s="36" t="s">
        <v>72</v>
      </c>
      <c r="C75" s="36">
        <v>10</v>
      </c>
      <c r="D75" s="36">
        <v>12</v>
      </c>
      <c r="E75" s="36">
        <v>15</v>
      </c>
      <c r="F75" s="36">
        <v>20</v>
      </c>
      <c r="G75" s="36">
        <v>15</v>
      </c>
      <c r="H75" s="37">
        <f>SUM(C75:G75)</f>
        <v>72</v>
      </c>
      <c r="J75" s="37">
        <f>+(F75-F79*H75/H79)^2/(F79*H75/H79)+(G75-G79*H75/H79)^2/(G79*H75/H79)+(F76-F79*H76/H79)^2/(F79*H76/H79)+(F77-F79*H77/H79)^2/(F79*H77/H79)+(G76-G79*H76/H79)^2/(G79*H76/H79)+(G77-G79*H77/H79)^2/(G79*H77/H79)+(F78-F79*H78/H79)^2/(F79*H78/H79)+(G78-G79*H78/H79)^2/(G79*H78/H79)+(E75-E79*H75/H79)^2/(E79*H75/H79)+(E76-E79*H76/H79)^2/(E79*H76/H79)+(E77-E79*H77/H79)^2/(E79*H77/H79)+(E78-E79*H78/H79)^2/(E79*H78/H79)+(D75-D79*H75/H79)^2/(D79*H75/H79)+(D76-D79*H76/H79)^2/(D79*H76/H79)+(D77-D79*H77/H79)^2/(D79*H77/H79)+(D78-D79*H78/H79)^2/(D79*H78/H79)+(C75-C79*H75/H79)^2/(C79*H75/H79)+(C76-C79*H76/H79)^2/(C79*H76/H79)+(C77-C79*H77/H79)^2/(C79*H77/H79)+(C78-C79*H78/H79)^2/(C79*H78/H79)</f>
        <v>22.0821164542372</v>
      </c>
      <c r="K75" s="33">
        <f>CHIDIST(J75,12)</f>
        <v>0.03660972473334148</v>
      </c>
    </row>
    <row r="76" spans="1:8" ht="13.5">
      <c r="A76" s="36"/>
      <c r="B76" s="36" t="s">
        <v>73</v>
      </c>
      <c r="C76" s="36">
        <v>10</v>
      </c>
      <c r="D76" s="36">
        <v>20</v>
      </c>
      <c r="E76" s="36">
        <v>20</v>
      </c>
      <c r="F76" s="36">
        <v>20</v>
      </c>
      <c r="G76" s="36">
        <v>25</v>
      </c>
      <c r="H76" s="37">
        <f>SUM(C76:G76)</f>
        <v>95</v>
      </c>
    </row>
    <row r="77" spans="1:8" ht="13.5">
      <c r="A77" s="36"/>
      <c r="B77" s="36" t="s">
        <v>79</v>
      </c>
      <c r="C77" s="36">
        <v>10</v>
      </c>
      <c r="D77" s="36">
        <v>30</v>
      </c>
      <c r="E77" s="36">
        <v>50</v>
      </c>
      <c r="F77" s="36">
        <v>15</v>
      </c>
      <c r="G77" s="36">
        <v>25</v>
      </c>
      <c r="H77" s="37">
        <f>SUM(C77:G77)</f>
        <v>130</v>
      </c>
    </row>
    <row r="78" spans="1:8" ht="13.5">
      <c r="A78" s="36"/>
      <c r="B78" s="36" t="s">
        <v>81</v>
      </c>
      <c r="C78" s="36">
        <v>10</v>
      </c>
      <c r="D78" s="36">
        <v>15</v>
      </c>
      <c r="E78" s="36">
        <v>15</v>
      </c>
      <c r="F78" s="36">
        <v>15</v>
      </c>
      <c r="G78" s="36">
        <v>20</v>
      </c>
      <c r="H78" s="37">
        <f>SUM(C78:G78)</f>
        <v>75</v>
      </c>
    </row>
    <row r="79" spans="2:8" ht="13.5">
      <c r="B79" s="33" t="s">
        <v>74</v>
      </c>
      <c r="C79" s="37">
        <f>SUM(C75:C78)</f>
        <v>40</v>
      </c>
      <c r="D79" s="37">
        <f>SUM(D75:D78)</f>
        <v>77</v>
      </c>
      <c r="E79" s="37">
        <f>SUM(E75:E78)</f>
        <v>100</v>
      </c>
      <c r="F79" s="37">
        <f>SUM(F75:F78)</f>
        <v>70</v>
      </c>
      <c r="G79" s="37">
        <f>SUM(G75:G78)</f>
        <v>85</v>
      </c>
      <c r="H79" s="37">
        <f>SUM(C79:G79)</f>
        <v>372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4" sqref="B24"/>
    </sheetView>
  </sheetViews>
  <sheetFormatPr defaultColWidth="9.00390625" defaultRowHeight="13.5"/>
  <cols>
    <col min="1" max="1" width="18.625" style="0" customWidth="1"/>
    <col min="2" max="2" width="17.125" style="0" customWidth="1"/>
    <col min="3" max="3" width="22.875" style="0" customWidth="1"/>
  </cols>
  <sheetData>
    <row r="1" ht="13.5">
      <c r="A1" t="s">
        <v>29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67.5126582278481</v>
      </c>
      <c r="C4" s="11">
        <v>65.16455696202532</v>
      </c>
    </row>
    <row r="5" spans="1:3" ht="13.5">
      <c r="A5" s="11" t="s">
        <v>33</v>
      </c>
      <c r="B5" s="11">
        <v>70.8634274586168</v>
      </c>
      <c r="C5" s="11">
        <v>72.16488153197002</v>
      </c>
    </row>
    <row r="6" spans="1:3" ht="13.5">
      <c r="A6" s="11" t="s">
        <v>34</v>
      </c>
      <c r="B6" s="11">
        <v>79</v>
      </c>
      <c r="C6" s="11">
        <v>79</v>
      </c>
    </row>
    <row r="7" spans="1:3" ht="13.5">
      <c r="A7" s="11" t="s">
        <v>35</v>
      </c>
      <c r="B7" s="11">
        <v>0.957521859495079</v>
      </c>
      <c r="C7" s="11"/>
    </row>
    <row r="8" spans="1:3" ht="13.5">
      <c r="A8" s="11" t="s">
        <v>36</v>
      </c>
      <c r="B8" s="11">
        <v>0</v>
      </c>
      <c r="C8" s="11"/>
    </row>
    <row r="9" spans="1:3" ht="13.5">
      <c r="A9" s="11" t="s">
        <v>37</v>
      </c>
      <c r="B9" s="11">
        <v>78</v>
      </c>
      <c r="C9" s="11"/>
    </row>
    <row r="10" spans="1:3" ht="13.5">
      <c r="A10" s="11" t="s">
        <v>38</v>
      </c>
      <c r="B10" s="11">
        <v>8.463189589139821</v>
      </c>
      <c r="C10" s="11"/>
    </row>
    <row r="11" spans="1:3" ht="13.5">
      <c r="A11" s="11" t="s">
        <v>39</v>
      </c>
      <c r="B11" s="14">
        <v>5.945295549678901E-13</v>
      </c>
      <c r="C11" s="11"/>
    </row>
    <row r="12" spans="1:3" ht="13.5">
      <c r="A12" s="11" t="s">
        <v>40</v>
      </c>
      <c r="B12" s="11">
        <v>1.6646254152874462</v>
      </c>
      <c r="C12" s="11"/>
    </row>
    <row r="13" spans="1:3" ht="13.5">
      <c r="A13" s="11" t="s">
        <v>41</v>
      </c>
      <c r="B13" s="14">
        <v>1.1890591099357802E-12</v>
      </c>
      <c r="C13" s="11"/>
    </row>
    <row r="14" spans="1:3" ht="14.25" thickBot="1">
      <c r="A14" s="12" t="s">
        <v>42</v>
      </c>
      <c r="B14" s="12">
        <v>1.990847522392869</v>
      </c>
      <c r="C14" s="12"/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1" max="1" width="19.75390625" style="0" customWidth="1"/>
    <col min="2" max="2" width="13.50390625" style="0" customWidth="1"/>
  </cols>
  <sheetData>
    <row r="1" ht="13.5">
      <c r="A1" t="s">
        <v>44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55.95886075949361</v>
      </c>
      <c r="C4" s="11">
        <v>60.99393939393939</v>
      </c>
    </row>
    <row r="5" spans="1:3" ht="13.5">
      <c r="A5" s="11" t="s">
        <v>33</v>
      </c>
      <c r="B5" s="11">
        <v>93.90420695198551</v>
      </c>
      <c r="C5" s="11">
        <v>144.98933712121197</v>
      </c>
    </row>
    <row r="6" spans="1:3" ht="13.5">
      <c r="A6" s="11" t="s">
        <v>34</v>
      </c>
      <c r="B6" s="11">
        <v>316</v>
      </c>
      <c r="C6" s="11">
        <v>33</v>
      </c>
    </row>
    <row r="7" spans="1:3" ht="13.5">
      <c r="A7" s="11" t="s">
        <v>45</v>
      </c>
      <c r="B7" s="11">
        <v>98.61522760159718</v>
      </c>
      <c r="C7" s="11"/>
    </row>
    <row r="8" spans="1:3" ht="13.5">
      <c r="A8" s="11" t="s">
        <v>36</v>
      </c>
      <c r="B8" s="11">
        <v>0</v>
      </c>
      <c r="C8" s="11"/>
    </row>
    <row r="9" spans="1:3" ht="13.5">
      <c r="A9" s="11" t="s">
        <v>37</v>
      </c>
      <c r="B9" s="11">
        <v>347</v>
      </c>
      <c r="C9" s="11"/>
    </row>
    <row r="10" spans="1:3" ht="13.5">
      <c r="A10" s="11" t="s">
        <v>38</v>
      </c>
      <c r="B10" s="11">
        <v>-2.7715458305829648</v>
      </c>
      <c r="C10" s="11"/>
    </row>
    <row r="11" spans="1:3" ht="13.5">
      <c r="A11" s="11" t="s">
        <v>39</v>
      </c>
      <c r="B11" s="11">
        <v>0.002939927639243809</v>
      </c>
      <c r="C11" s="11"/>
    </row>
    <row r="12" spans="1:3" ht="13.5">
      <c r="A12" s="11" t="s">
        <v>40</v>
      </c>
      <c r="B12" s="11">
        <v>1.6492572285642382</v>
      </c>
      <c r="C12" s="11"/>
    </row>
    <row r="13" spans="1:3" ht="13.5">
      <c r="A13" s="11" t="s">
        <v>41</v>
      </c>
      <c r="B13" s="11">
        <v>0.005879855278487618</v>
      </c>
      <c r="C13" s="11"/>
    </row>
    <row r="14" spans="1:3" ht="14.25" thickBot="1">
      <c r="A14" s="12" t="s">
        <v>42</v>
      </c>
      <c r="B14" s="12">
        <v>1.966823219845537</v>
      </c>
      <c r="C14" s="12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3.5"/>
  <cols>
    <col min="1" max="1" width="15.375" style="0" customWidth="1"/>
  </cols>
  <sheetData>
    <row r="1" ht="13.5">
      <c r="A1" t="s">
        <v>47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55.95886075949361</v>
      </c>
      <c r="C4" s="11">
        <v>60.99393939393939</v>
      </c>
    </row>
    <row r="5" spans="1:3" ht="13.5">
      <c r="A5" s="11" t="s">
        <v>33</v>
      </c>
      <c r="B5" s="11">
        <v>93.9042069519844</v>
      </c>
      <c r="C5" s="11">
        <v>144.98933712121197</v>
      </c>
    </row>
    <row r="6" spans="1:3" ht="13.5">
      <c r="A6" s="11" t="s">
        <v>34</v>
      </c>
      <c r="B6" s="11">
        <v>316</v>
      </c>
      <c r="C6" s="11">
        <v>33</v>
      </c>
    </row>
    <row r="7" spans="1:3" ht="13.5">
      <c r="A7" s="11" t="s">
        <v>37</v>
      </c>
      <c r="B7" s="11">
        <v>315</v>
      </c>
      <c r="C7" s="11">
        <v>32</v>
      </c>
    </row>
    <row r="8" spans="1:3" ht="13.5">
      <c r="A8" s="11" t="s">
        <v>48</v>
      </c>
      <c r="B8" s="11">
        <v>0.6476628476029235</v>
      </c>
      <c r="C8" s="11"/>
    </row>
    <row r="9" spans="1:3" ht="13.5">
      <c r="A9" s="11" t="s">
        <v>191</v>
      </c>
      <c r="B9" s="11">
        <v>0.03413453328292515</v>
      </c>
      <c r="C9" s="11"/>
    </row>
    <row r="10" spans="1:3" ht="14.25" thickBot="1">
      <c r="A10" s="12" t="s">
        <v>192</v>
      </c>
      <c r="B10" s="12">
        <v>0.6754373978306334</v>
      </c>
      <c r="C10" s="12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/>
  <cols>
    <col min="1" max="1" width="21.00390625" style="0" customWidth="1"/>
    <col min="2" max="2" width="17.875" style="0" customWidth="1"/>
  </cols>
  <sheetData>
    <row r="1" ht="13.5">
      <c r="A1" t="s">
        <v>46</v>
      </c>
    </row>
    <row r="2" ht="14.25" thickBot="1"/>
    <row r="3" spans="1:3" ht="13.5">
      <c r="A3" s="13"/>
      <c r="B3" s="13" t="s">
        <v>30</v>
      </c>
      <c r="C3" s="13" t="s">
        <v>31</v>
      </c>
    </row>
    <row r="4" spans="1:3" ht="13.5">
      <c r="A4" s="11" t="s">
        <v>32</v>
      </c>
      <c r="B4" s="11">
        <v>55.95886075949361</v>
      </c>
      <c r="C4" s="11">
        <v>60.99393939393939</v>
      </c>
    </row>
    <row r="5" spans="1:3" ht="13.5">
      <c r="A5" s="11" t="s">
        <v>33</v>
      </c>
      <c r="B5" s="11">
        <v>93.9042069519844</v>
      </c>
      <c r="C5" s="11">
        <v>144.98933712121197</v>
      </c>
    </row>
    <row r="6" spans="1:3" ht="13.5">
      <c r="A6" s="11" t="s">
        <v>34</v>
      </c>
      <c r="B6" s="11">
        <v>316</v>
      </c>
      <c r="C6" s="11">
        <v>33</v>
      </c>
    </row>
    <row r="7" spans="1:3" ht="13.5">
      <c r="A7" s="11" t="s">
        <v>36</v>
      </c>
      <c r="B7" s="11">
        <v>0</v>
      </c>
      <c r="C7" s="11"/>
    </row>
    <row r="8" spans="1:3" ht="13.5">
      <c r="A8" s="11" t="s">
        <v>37</v>
      </c>
      <c r="B8" s="11">
        <v>36</v>
      </c>
      <c r="C8" s="11"/>
    </row>
    <row r="9" spans="1:3" ht="13.5">
      <c r="A9" s="11" t="s">
        <v>38</v>
      </c>
      <c r="B9" s="11">
        <v>-2.324789610904428</v>
      </c>
      <c r="C9" s="11"/>
    </row>
    <row r="10" spans="1:3" ht="13.5">
      <c r="A10" s="11" t="s">
        <v>39</v>
      </c>
      <c r="B10" s="11">
        <v>0.01291890438311899</v>
      </c>
      <c r="C10" s="11"/>
    </row>
    <row r="11" spans="1:3" ht="13.5">
      <c r="A11" s="11" t="s">
        <v>40</v>
      </c>
      <c r="B11" s="11">
        <v>1.6882976937289298</v>
      </c>
      <c r="C11" s="11"/>
    </row>
    <row r="12" spans="1:3" ht="13.5">
      <c r="A12" s="11" t="s">
        <v>41</v>
      </c>
      <c r="B12" s="11">
        <v>0.02583780876623798</v>
      </c>
      <c r="C12" s="11"/>
    </row>
    <row r="13" spans="1:3" ht="14.25" thickBot="1">
      <c r="A13" s="12" t="s">
        <v>42</v>
      </c>
      <c r="B13" s="12">
        <v>2.0280939867826753</v>
      </c>
      <c r="C13" s="12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A1" sqref="A1"/>
    </sheetView>
  </sheetViews>
  <sheetFormatPr defaultColWidth="9.00390625" defaultRowHeight="13.5"/>
  <cols>
    <col min="1" max="1" width="32.75390625" style="0" customWidth="1"/>
    <col min="2" max="7" width="12.625" style="0" customWidth="1"/>
  </cols>
  <sheetData>
    <row r="3" spans="1:7" ht="13.5">
      <c r="A3" s="18" t="s">
        <v>53</v>
      </c>
      <c r="B3" s="18" t="s">
        <v>52</v>
      </c>
      <c r="C3" s="16"/>
      <c r="D3" s="16"/>
      <c r="E3" s="16"/>
      <c r="F3" s="16"/>
      <c r="G3" s="17"/>
    </row>
    <row r="4" spans="1:7" ht="13.5">
      <c r="A4" s="18" t="s">
        <v>50</v>
      </c>
      <c r="B4" s="15">
        <v>1</v>
      </c>
      <c r="C4" s="21">
        <v>2</v>
      </c>
      <c r="D4" s="21">
        <v>3</v>
      </c>
      <c r="E4" s="21">
        <v>4</v>
      </c>
      <c r="F4" s="21">
        <v>5</v>
      </c>
      <c r="G4" s="22" t="s">
        <v>51</v>
      </c>
    </row>
    <row r="5" spans="1:7" ht="13.5">
      <c r="A5" s="15">
        <v>1</v>
      </c>
      <c r="B5" s="23">
        <v>2</v>
      </c>
      <c r="C5" s="24">
        <v>25</v>
      </c>
      <c r="D5" s="24">
        <v>59</v>
      </c>
      <c r="E5" s="24">
        <v>6</v>
      </c>
      <c r="F5" s="24">
        <v>210</v>
      </c>
      <c r="G5" s="25">
        <v>302</v>
      </c>
    </row>
    <row r="6" spans="1:7" ht="13.5">
      <c r="A6" s="19">
        <v>2</v>
      </c>
      <c r="B6" s="26">
        <v>1</v>
      </c>
      <c r="C6" s="27">
        <v>7</v>
      </c>
      <c r="D6" s="27">
        <v>8</v>
      </c>
      <c r="E6" s="27"/>
      <c r="F6" s="27">
        <v>14</v>
      </c>
      <c r="G6" s="28">
        <v>30</v>
      </c>
    </row>
    <row r="7" spans="1:7" ht="13.5">
      <c r="A7" s="19">
        <v>3</v>
      </c>
      <c r="B7" s="26">
        <v>2</v>
      </c>
      <c r="C7" s="27">
        <v>3</v>
      </c>
      <c r="D7" s="27">
        <v>1</v>
      </c>
      <c r="E7" s="27">
        <v>1</v>
      </c>
      <c r="F7" s="27">
        <v>10</v>
      </c>
      <c r="G7" s="28">
        <v>17</v>
      </c>
    </row>
    <row r="8" spans="1:7" ht="13.5">
      <c r="A8" s="20" t="s">
        <v>51</v>
      </c>
      <c r="B8" s="29">
        <v>5</v>
      </c>
      <c r="C8" s="30">
        <v>35</v>
      </c>
      <c r="D8" s="30">
        <v>68</v>
      </c>
      <c r="E8" s="30">
        <v>7</v>
      </c>
      <c r="F8" s="30">
        <v>234</v>
      </c>
      <c r="G8" s="31">
        <v>349</v>
      </c>
    </row>
    <row r="10" spans="1:6" ht="27.75" thickBot="1">
      <c r="A10" s="38"/>
      <c r="B10" s="38" t="s">
        <v>59</v>
      </c>
      <c r="C10" s="38" t="s">
        <v>92</v>
      </c>
      <c r="D10" s="39" t="s">
        <v>91</v>
      </c>
      <c r="E10" s="38" t="s">
        <v>58</v>
      </c>
      <c r="F10" s="38" t="s">
        <v>26</v>
      </c>
    </row>
    <row r="11" spans="1:6" ht="13.5">
      <c r="A11" t="s">
        <v>54</v>
      </c>
      <c r="B11">
        <f>GETPIVOTDATA("血圧分類",$A$3,"血圧分類",1,"飲酒習慣",1)+GETPIVOTDATA("血圧分類",$A$3,"血圧分類",1,"飲酒習慣",2)</f>
        <v>27</v>
      </c>
      <c r="C11">
        <f>GETPIVOTDATA("血圧分類",$A$3,"血圧分類",1,"飲酒習慣",3)</f>
        <v>59</v>
      </c>
      <c r="D11">
        <f>GETPIVOTDATA("血圧分類",$A$3,"血圧分類",1,"飲酒習慣",4)</f>
        <v>6</v>
      </c>
      <c r="E11">
        <f>GETPIVOTDATA("血圧分類",$A$3,"血圧分類",1,"飲酒習慣",5)</f>
        <v>210</v>
      </c>
      <c r="F11">
        <f>SUM(B11:E11)</f>
        <v>302</v>
      </c>
    </row>
    <row r="12" spans="1:6" ht="13.5">
      <c r="A12" t="s">
        <v>55</v>
      </c>
      <c r="B12">
        <f>SUM(B6:C7)</f>
        <v>13</v>
      </c>
      <c r="C12">
        <f>SUM(D6:D7)</f>
        <v>9</v>
      </c>
      <c r="D12">
        <f>SUM(E6:E7)</f>
        <v>1</v>
      </c>
      <c r="E12">
        <f>SUM(F6:F7)</f>
        <v>24</v>
      </c>
      <c r="F12">
        <f>SUM(B12:E12)</f>
        <v>47</v>
      </c>
    </row>
    <row r="13" spans="1:6" ht="14.25" thickBot="1">
      <c r="A13" s="40" t="s">
        <v>60</v>
      </c>
      <c r="B13" s="38">
        <f>SUM(B11:B12)</f>
        <v>40</v>
      </c>
      <c r="C13" s="38">
        <f>SUM(C11:C12)</f>
        <v>68</v>
      </c>
      <c r="D13" s="38">
        <f>SUM(D11:D12)</f>
        <v>7</v>
      </c>
      <c r="E13" s="38">
        <f>SUM(E11:E12)</f>
        <v>234</v>
      </c>
      <c r="F13" s="38">
        <f>SUM(F11:F12)</f>
        <v>349</v>
      </c>
    </row>
    <row r="15" spans="1:5" ht="13.5">
      <c r="A15" t="s">
        <v>61</v>
      </c>
      <c r="B15">
        <f>((B11+B12)+1)/2</f>
        <v>20.5</v>
      </c>
      <c r="C15">
        <f>B13+((C11+C12)+1)/2</f>
        <v>74.5</v>
      </c>
      <c r="D15">
        <f>B13+C13+((D11+D12)+1)/2</f>
        <v>112</v>
      </c>
      <c r="E15">
        <f>B13+C13+D13+((E11+E12)+1)/2</f>
        <v>232.5</v>
      </c>
    </row>
    <row r="16" spans="1:6" ht="13.5">
      <c r="A16" t="s">
        <v>62</v>
      </c>
      <c r="B16">
        <f>B15*B11</f>
        <v>553.5</v>
      </c>
      <c r="C16">
        <f>C15*C11</f>
        <v>4395.5</v>
      </c>
      <c r="D16">
        <f>D15*D11</f>
        <v>672</v>
      </c>
      <c r="E16">
        <f>E15*E11</f>
        <v>48825</v>
      </c>
      <c r="F16">
        <f>SUM(B16:E16)</f>
        <v>54446</v>
      </c>
    </row>
    <row r="17" spans="1:8" ht="13.5">
      <c r="A17" t="s">
        <v>63</v>
      </c>
      <c r="B17">
        <f>B15*B12</f>
        <v>266.5</v>
      </c>
      <c r="C17">
        <f>C15*C12</f>
        <v>670.5</v>
      </c>
      <c r="D17">
        <f>D15*D12</f>
        <v>112</v>
      </c>
      <c r="E17">
        <f>E15*E12</f>
        <v>5580</v>
      </c>
      <c r="F17">
        <f>SUM(B17:E17)</f>
        <v>6629</v>
      </c>
      <c r="H17" t="s">
        <v>90</v>
      </c>
    </row>
    <row r="18" spans="1:6" ht="13.5">
      <c r="A18" t="s">
        <v>64</v>
      </c>
      <c r="F18">
        <f>F12*((F11+F12)+1)/2</f>
        <v>8225</v>
      </c>
    </row>
    <row r="20" spans="2:7" ht="13.5">
      <c r="B20" t="s">
        <v>66</v>
      </c>
      <c r="C20">
        <v>2</v>
      </c>
      <c r="D20">
        <v>3</v>
      </c>
      <c r="E20">
        <v>4</v>
      </c>
      <c r="F20">
        <v>5</v>
      </c>
      <c r="G20">
        <v>6</v>
      </c>
    </row>
    <row r="21" spans="1:7" ht="13.5">
      <c r="A21" t="s">
        <v>65</v>
      </c>
      <c r="B21">
        <f>(F12*F11)/(12*F13*(F13-1))</f>
        <v>0.009739101318490706</v>
      </c>
      <c r="C21">
        <f>F13^3-F13</f>
        <v>42508200</v>
      </c>
      <c r="D21">
        <f>B13^3-B13</f>
        <v>63960</v>
      </c>
      <c r="E21">
        <f>C13^3-C13</f>
        <v>314364</v>
      </c>
      <c r="F21">
        <f>D13^3-D13</f>
        <v>336</v>
      </c>
      <c r="G21">
        <f>E13^3-E13</f>
        <v>12812670</v>
      </c>
    </row>
    <row r="22" spans="1:2" ht="13.5">
      <c r="A22" t="s">
        <v>49</v>
      </c>
      <c r="B22">
        <f>B21*(C21-SUM(D21:G21))</f>
        <v>285519.96727102064</v>
      </c>
    </row>
    <row r="24" spans="1:2" ht="13.5">
      <c r="A24" t="s">
        <v>67</v>
      </c>
      <c r="B24">
        <f>ABS(F17-F18)/SQRT(B22)</f>
        <v>2.98685847035732</v>
      </c>
    </row>
    <row r="25" spans="1:2" ht="13.5">
      <c r="A25" t="s">
        <v>89</v>
      </c>
      <c r="B25">
        <f>1-NORMSDIST(B24)</f>
        <v>0.0014093008784957783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44" sqref="B44"/>
    </sheetView>
  </sheetViews>
  <sheetFormatPr defaultColWidth="9.00390625" defaultRowHeight="13.5"/>
  <sheetData>
    <row r="1" ht="13.5">
      <c r="A1" t="s">
        <v>125</v>
      </c>
    </row>
    <row r="2" ht="14.25" thickBot="1"/>
    <row r="3" spans="1:2" ht="13.5">
      <c r="A3" s="43" t="s">
        <v>126</v>
      </c>
      <c r="B3" s="43"/>
    </row>
    <row r="4" spans="1:2" ht="13.5">
      <c r="A4" s="11" t="s">
        <v>127</v>
      </c>
      <c r="B4" s="11">
        <v>0.3498095081701273</v>
      </c>
    </row>
    <row r="5" spans="1:2" ht="13.5">
      <c r="A5" s="11" t="s">
        <v>128</v>
      </c>
      <c r="B5" s="11">
        <v>0.12236669200622634</v>
      </c>
    </row>
    <row r="6" spans="1:2" ht="13.5">
      <c r="A6" s="11" t="s">
        <v>129</v>
      </c>
      <c r="B6" s="11">
        <v>0.11983748938952958</v>
      </c>
    </row>
    <row r="7" spans="1:2" ht="13.5">
      <c r="A7" s="11" t="s">
        <v>98</v>
      </c>
      <c r="B7" s="11">
        <v>16.20806472591159</v>
      </c>
    </row>
    <row r="8" spans="1:2" ht="14.25" thickBot="1">
      <c r="A8" s="12" t="s">
        <v>34</v>
      </c>
      <c r="B8" s="12">
        <v>349</v>
      </c>
    </row>
    <row r="10" ht="14.25" thickBot="1">
      <c r="A10" t="s">
        <v>130</v>
      </c>
    </row>
    <row r="11" spans="1:6" ht="13.5">
      <c r="A11" s="13"/>
      <c r="B11" s="13" t="s">
        <v>37</v>
      </c>
      <c r="C11" s="13" t="s">
        <v>134</v>
      </c>
      <c r="D11" s="13" t="s">
        <v>33</v>
      </c>
      <c r="E11" s="13" t="s">
        <v>48</v>
      </c>
      <c r="F11" s="13" t="s">
        <v>135</v>
      </c>
    </row>
    <row r="12" spans="1:6" ht="13.5">
      <c r="A12" s="11" t="s">
        <v>131</v>
      </c>
      <c r="B12" s="11">
        <v>1</v>
      </c>
      <c r="C12" s="11">
        <v>12709.893806353852</v>
      </c>
      <c r="D12" s="11">
        <v>12709.893806353852</v>
      </c>
      <c r="E12" s="11">
        <v>48.38152989341852</v>
      </c>
      <c r="F12" s="11">
        <v>1.7536526392140924E-11</v>
      </c>
    </row>
    <row r="13" spans="1:6" ht="13.5">
      <c r="A13" s="11" t="s">
        <v>132</v>
      </c>
      <c r="B13" s="11">
        <v>347</v>
      </c>
      <c r="C13" s="11">
        <v>91157.37266929084</v>
      </c>
      <c r="D13" s="11">
        <v>262.70136215933957</v>
      </c>
      <c r="E13" s="11"/>
      <c r="F13" s="11"/>
    </row>
    <row r="14" spans="1:6" ht="14.25" thickBot="1">
      <c r="A14" s="12" t="s">
        <v>107</v>
      </c>
      <c r="B14" s="12">
        <v>348</v>
      </c>
      <c r="C14" s="12">
        <v>103867.26647564469</v>
      </c>
      <c r="D14" s="12"/>
      <c r="E14" s="12"/>
      <c r="F14" s="12"/>
    </row>
    <row r="15" ht="14.25" thickBot="1"/>
    <row r="16" spans="1:9" ht="13.5">
      <c r="A16" s="13"/>
      <c r="B16" s="13" t="s">
        <v>136</v>
      </c>
      <c r="C16" s="13" t="s">
        <v>98</v>
      </c>
      <c r="D16" s="13" t="s">
        <v>38</v>
      </c>
      <c r="E16" s="13" t="s">
        <v>137</v>
      </c>
      <c r="F16" s="13" t="s">
        <v>138</v>
      </c>
      <c r="G16" s="13" t="s">
        <v>139</v>
      </c>
      <c r="H16" s="13" t="s">
        <v>140</v>
      </c>
      <c r="I16" s="13" t="s">
        <v>141</v>
      </c>
    </row>
    <row r="17" spans="1:9" ht="13.5">
      <c r="A17" s="11" t="s">
        <v>133</v>
      </c>
      <c r="B17" s="11">
        <v>78.90613593933571</v>
      </c>
      <c r="C17" s="11">
        <v>6.249415359442474</v>
      </c>
      <c r="D17" s="11">
        <v>12.62616283299421</v>
      </c>
      <c r="E17" s="11">
        <v>2.4792023662681243E-30</v>
      </c>
      <c r="F17" s="11">
        <v>66.6146406999249</v>
      </c>
      <c r="G17" s="11">
        <v>91.19763117874652</v>
      </c>
      <c r="H17" s="11">
        <v>66.6146406999249</v>
      </c>
      <c r="I17" s="11">
        <v>91.19763117874652</v>
      </c>
    </row>
    <row r="18" spans="1:9" ht="14.25" thickBot="1">
      <c r="A18" s="12" t="s">
        <v>142</v>
      </c>
      <c r="B18" s="12">
        <v>1.891660714064519</v>
      </c>
      <c r="C18" s="12">
        <v>0.27195900645301335</v>
      </c>
      <c r="D18" s="12">
        <v>6.9556832801245845</v>
      </c>
      <c r="E18" s="12">
        <v>1.753652639224891E-11</v>
      </c>
      <c r="F18" s="12">
        <v>1.3567654253266102</v>
      </c>
      <c r="G18" s="12">
        <v>2.426556002802428</v>
      </c>
      <c r="H18" s="12">
        <v>1.3567654253266102</v>
      </c>
      <c r="I18" s="12">
        <v>2.426556002802428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A2"/>
    </sheetView>
  </sheetViews>
  <sheetFormatPr defaultColWidth="9.00390625" defaultRowHeight="13.5"/>
  <cols>
    <col min="2" max="2" width="29.50390625" style="0" customWidth="1"/>
    <col min="3" max="11" width="11.625" style="0" customWidth="1"/>
  </cols>
  <sheetData>
    <row r="1" spans="1:7" ht="14.25">
      <c r="A1" s="58" t="s">
        <v>143</v>
      </c>
      <c r="B1" s="47"/>
      <c r="C1" s="60" t="s">
        <v>144</v>
      </c>
      <c r="D1" s="61"/>
      <c r="E1" s="61"/>
      <c r="F1" s="61"/>
      <c r="G1" s="61"/>
    </row>
    <row r="2" spans="1:7" ht="14.25">
      <c r="A2" s="59"/>
      <c r="B2" s="48"/>
      <c r="C2" s="49">
        <v>1</v>
      </c>
      <c r="D2" s="50">
        <v>2</v>
      </c>
      <c r="E2" s="50">
        <v>3</v>
      </c>
      <c r="F2" s="50">
        <v>4</v>
      </c>
      <c r="G2" s="50">
        <v>5</v>
      </c>
    </row>
    <row r="3" spans="1:6" ht="27" customHeight="1">
      <c r="A3" s="51" t="s">
        <v>11</v>
      </c>
      <c r="B3" s="52" t="s">
        <v>145</v>
      </c>
      <c r="C3" s="53" t="s">
        <v>146</v>
      </c>
      <c r="D3" s="53" t="s">
        <v>147</v>
      </c>
      <c r="E3" s="53" t="s">
        <v>148</v>
      </c>
      <c r="F3" s="53" t="s">
        <v>149</v>
      </c>
    </row>
    <row r="4" spans="1:5" ht="27" customHeight="1">
      <c r="A4" s="51" t="s">
        <v>12</v>
      </c>
      <c r="B4" s="52" t="s">
        <v>190</v>
      </c>
      <c r="C4" s="53" t="s">
        <v>150</v>
      </c>
      <c r="D4" s="53" t="s">
        <v>151</v>
      </c>
      <c r="E4" s="53" t="s">
        <v>152</v>
      </c>
    </row>
    <row r="5" spans="1:5" ht="27" customHeight="1">
      <c r="A5" s="51" t="s">
        <v>13</v>
      </c>
      <c r="B5" s="52" t="s">
        <v>153</v>
      </c>
      <c r="C5" s="53" t="s">
        <v>154</v>
      </c>
      <c r="D5" s="53" t="s">
        <v>155</v>
      </c>
      <c r="E5" s="53" t="s">
        <v>156</v>
      </c>
    </row>
    <row r="6" spans="1:7" ht="27" customHeight="1">
      <c r="A6" s="51" t="s">
        <v>14</v>
      </c>
      <c r="B6" s="52" t="s">
        <v>157</v>
      </c>
      <c r="C6" s="53" t="s">
        <v>158</v>
      </c>
      <c r="D6" s="53" t="s">
        <v>159</v>
      </c>
      <c r="E6" s="53" t="s">
        <v>160</v>
      </c>
      <c r="F6" s="53" t="s">
        <v>161</v>
      </c>
      <c r="G6" s="53" t="s">
        <v>162</v>
      </c>
    </row>
    <row r="7" spans="1:6" ht="27" customHeight="1">
      <c r="A7" s="51" t="s">
        <v>15</v>
      </c>
      <c r="B7" s="52" t="s">
        <v>163</v>
      </c>
      <c r="C7" s="53" t="s">
        <v>164</v>
      </c>
      <c r="D7" s="53" t="s">
        <v>165</v>
      </c>
      <c r="E7" s="53" t="s">
        <v>166</v>
      </c>
      <c r="F7" s="53" t="s">
        <v>167</v>
      </c>
    </row>
    <row r="8" spans="1:7" ht="27" customHeight="1">
      <c r="A8" s="51" t="s">
        <v>16</v>
      </c>
      <c r="B8" s="54" t="s">
        <v>168</v>
      </c>
      <c r="C8" s="53" t="s">
        <v>169</v>
      </c>
      <c r="D8" s="53" t="s">
        <v>170</v>
      </c>
      <c r="E8" s="53" t="s">
        <v>171</v>
      </c>
      <c r="F8" s="53" t="s">
        <v>172</v>
      </c>
      <c r="G8" s="53" t="s">
        <v>173</v>
      </c>
    </row>
    <row r="9" spans="1:7" ht="27" customHeight="1">
      <c r="A9" s="51" t="s">
        <v>17</v>
      </c>
      <c r="B9" s="52" t="s">
        <v>174</v>
      </c>
      <c r="C9" s="53" t="s">
        <v>175</v>
      </c>
      <c r="D9" s="53" t="s">
        <v>176</v>
      </c>
      <c r="E9" s="53" t="s">
        <v>56</v>
      </c>
      <c r="F9" s="53" t="s">
        <v>57</v>
      </c>
      <c r="G9" s="53" t="s">
        <v>58</v>
      </c>
    </row>
    <row r="10" spans="1:6" ht="27" customHeight="1">
      <c r="A10" s="51" t="s">
        <v>18</v>
      </c>
      <c r="B10" s="52" t="s">
        <v>177</v>
      </c>
      <c r="C10" s="55" t="s">
        <v>178</v>
      </c>
      <c r="D10" s="55" t="s">
        <v>179</v>
      </c>
      <c r="E10" s="55" t="s">
        <v>180</v>
      </c>
      <c r="F10" s="55" t="s">
        <v>181</v>
      </c>
    </row>
    <row r="11" spans="1:5" ht="27" customHeight="1">
      <c r="A11" s="51" t="s">
        <v>19</v>
      </c>
      <c r="B11" s="3"/>
      <c r="C11" s="56" t="s">
        <v>182</v>
      </c>
      <c r="D11" s="56" t="s">
        <v>183</v>
      </c>
      <c r="E11" s="56" t="s">
        <v>184</v>
      </c>
    </row>
    <row r="12" spans="1:6" ht="27" customHeight="1">
      <c r="A12" s="57" t="s">
        <v>20</v>
      </c>
      <c r="B12" s="52" t="s">
        <v>185</v>
      </c>
      <c r="C12" s="53" t="s">
        <v>186</v>
      </c>
      <c r="D12" s="53" t="s">
        <v>187</v>
      </c>
      <c r="E12" s="53" t="s">
        <v>188</v>
      </c>
      <c r="F12" s="53" t="s">
        <v>189</v>
      </c>
    </row>
    <row r="13" ht="22.5" customHeight="1"/>
  </sheetData>
  <mergeCells count="2">
    <mergeCell ref="A1:A2"/>
    <mergeCell ref="C1:G1"/>
  </mergeCells>
  <dataValidations count="1">
    <dataValidation allowBlank="1" showInputMessage="1" showErrorMessage="1" imeMode="hiragana" sqref="B3:B10 B12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00390625" defaultRowHeight="13.5"/>
  <sheetData>
    <row r="1" spans="1:2" ht="13.5">
      <c r="A1" s="13" t="s">
        <v>93</v>
      </c>
      <c r="B1" s="13" t="s">
        <v>95</v>
      </c>
    </row>
    <row r="2" spans="1:2" ht="13.5">
      <c r="A2" s="41">
        <v>40</v>
      </c>
      <c r="B2" s="11">
        <v>8</v>
      </c>
    </row>
    <row r="3" spans="1:2" ht="13.5">
      <c r="A3" s="41">
        <v>50</v>
      </c>
      <c r="B3" s="11">
        <v>100</v>
      </c>
    </row>
    <row r="4" spans="1:2" ht="13.5">
      <c r="A4" s="41">
        <v>60</v>
      </c>
      <c r="B4" s="11">
        <v>124</v>
      </c>
    </row>
    <row r="5" spans="1:2" ht="13.5">
      <c r="A5" s="41">
        <v>70</v>
      </c>
      <c r="B5" s="11">
        <v>84</v>
      </c>
    </row>
    <row r="6" spans="1:2" ht="13.5">
      <c r="A6" s="41">
        <v>80</v>
      </c>
      <c r="B6" s="11">
        <v>29</v>
      </c>
    </row>
    <row r="7" spans="1:2" ht="13.5">
      <c r="A7" s="41">
        <v>90</v>
      </c>
      <c r="B7" s="11">
        <v>2</v>
      </c>
    </row>
    <row r="8" spans="1:2" ht="13.5">
      <c r="A8" s="41">
        <v>100</v>
      </c>
      <c r="B8" s="11">
        <v>1</v>
      </c>
    </row>
    <row r="9" spans="1:2" ht="13.5">
      <c r="A9" s="41">
        <v>110</v>
      </c>
      <c r="B9" s="11">
        <v>1</v>
      </c>
    </row>
    <row r="10" spans="1:2" ht="14.25" thickBot="1">
      <c r="A10" s="12" t="s">
        <v>94</v>
      </c>
      <c r="B10" s="1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3.5"/>
  <sheetData>
    <row r="1" spans="1:2" ht="13.5">
      <c r="A1" s="13" t="s">
        <v>93</v>
      </c>
      <c r="B1" s="13" t="s">
        <v>95</v>
      </c>
    </row>
    <row r="2" spans="1:2" ht="13.5">
      <c r="A2" s="41">
        <v>40</v>
      </c>
      <c r="B2" s="11">
        <v>8</v>
      </c>
    </row>
    <row r="3" spans="1:2" ht="13.5">
      <c r="A3" s="41">
        <v>45</v>
      </c>
      <c r="B3" s="11">
        <v>34</v>
      </c>
    </row>
    <row r="4" spans="1:2" ht="13.5">
      <c r="A4" s="41">
        <v>50</v>
      </c>
      <c r="B4" s="11">
        <v>66</v>
      </c>
    </row>
    <row r="5" spans="1:2" ht="13.5">
      <c r="A5" s="41">
        <v>55</v>
      </c>
      <c r="B5" s="11">
        <v>60</v>
      </c>
    </row>
    <row r="6" spans="1:2" ht="13.5">
      <c r="A6" s="41">
        <v>60</v>
      </c>
      <c r="B6" s="11">
        <v>64</v>
      </c>
    </row>
    <row r="7" spans="1:2" ht="13.5">
      <c r="A7" s="41">
        <v>65</v>
      </c>
      <c r="B7" s="11">
        <v>52</v>
      </c>
    </row>
    <row r="8" spans="1:2" ht="13.5">
      <c r="A8" s="41">
        <v>70</v>
      </c>
      <c r="B8" s="11">
        <v>32</v>
      </c>
    </row>
    <row r="9" spans="1:2" ht="13.5">
      <c r="A9" s="41">
        <v>75</v>
      </c>
      <c r="B9" s="11">
        <v>20</v>
      </c>
    </row>
    <row r="10" spans="1:2" ht="13.5">
      <c r="A10" s="41">
        <v>80</v>
      </c>
      <c r="B10" s="11">
        <v>9</v>
      </c>
    </row>
    <row r="11" spans="1:2" ht="13.5">
      <c r="A11" s="41">
        <v>85</v>
      </c>
      <c r="B11" s="11">
        <v>2</v>
      </c>
    </row>
    <row r="12" spans="1:2" ht="13.5">
      <c r="A12" s="41">
        <v>90</v>
      </c>
      <c r="B12" s="11">
        <v>0</v>
      </c>
    </row>
    <row r="13" spans="1:2" ht="13.5">
      <c r="A13" s="41">
        <v>95</v>
      </c>
      <c r="B13" s="11">
        <v>1</v>
      </c>
    </row>
    <row r="14" spans="1:2" ht="13.5">
      <c r="A14" s="41">
        <v>100</v>
      </c>
      <c r="B14" s="11">
        <v>0</v>
      </c>
    </row>
    <row r="15" spans="1:2" ht="13.5">
      <c r="A15" s="41">
        <v>105</v>
      </c>
      <c r="B15" s="11">
        <v>1</v>
      </c>
    </row>
    <row r="16" spans="1:2" ht="14.25" thickBot="1">
      <c r="A16" s="12" t="s">
        <v>94</v>
      </c>
      <c r="B16" s="1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3" t="s">
        <v>93</v>
      </c>
      <c r="B1" s="13" t="s">
        <v>96</v>
      </c>
      <c r="C1" s="13" t="s">
        <v>97</v>
      </c>
    </row>
    <row r="2" spans="1:3" ht="13.5">
      <c r="A2" s="41">
        <v>40</v>
      </c>
      <c r="B2" s="11">
        <v>0</v>
      </c>
      <c r="C2" s="11">
        <v>8</v>
      </c>
    </row>
    <row r="3" spans="1:3" ht="13.5">
      <c r="A3" s="41">
        <v>45</v>
      </c>
      <c r="B3" s="11">
        <v>0</v>
      </c>
      <c r="C3" s="11">
        <v>34</v>
      </c>
    </row>
    <row r="4" spans="1:3" ht="13.5">
      <c r="A4" s="41">
        <v>50</v>
      </c>
      <c r="B4" s="11">
        <v>2</v>
      </c>
      <c r="C4" s="11">
        <v>64</v>
      </c>
    </row>
    <row r="5" spans="1:3" ht="13.5">
      <c r="A5" s="41">
        <v>55</v>
      </c>
      <c r="B5" s="11">
        <v>8</v>
      </c>
      <c r="C5" s="11">
        <v>52</v>
      </c>
    </row>
    <row r="6" spans="1:3" ht="13.5">
      <c r="A6" s="41">
        <v>60</v>
      </c>
      <c r="B6" s="11">
        <v>26</v>
      </c>
      <c r="C6" s="11">
        <v>38</v>
      </c>
    </row>
    <row r="7" spans="1:3" ht="13.5">
      <c r="A7" s="41">
        <v>65</v>
      </c>
      <c r="B7" s="11">
        <v>31</v>
      </c>
      <c r="C7" s="11">
        <v>21</v>
      </c>
    </row>
    <row r="8" spans="1:3" ht="13.5">
      <c r="A8" s="41">
        <v>70</v>
      </c>
      <c r="B8" s="11">
        <v>23</v>
      </c>
      <c r="C8" s="11">
        <v>9</v>
      </c>
    </row>
    <row r="9" spans="1:3" ht="13.5">
      <c r="A9" s="41">
        <v>75</v>
      </c>
      <c r="B9" s="11">
        <v>20</v>
      </c>
      <c r="C9" s="11">
        <v>0</v>
      </c>
    </row>
    <row r="10" spans="1:3" ht="13.5">
      <c r="A10" s="41">
        <v>80</v>
      </c>
      <c r="B10" s="11">
        <v>9</v>
      </c>
      <c r="C10" s="11">
        <v>0</v>
      </c>
    </row>
    <row r="11" spans="1:3" ht="13.5">
      <c r="A11" s="41">
        <v>85</v>
      </c>
      <c r="B11" s="11">
        <v>2</v>
      </c>
      <c r="C11" s="11">
        <v>0</v>
      </c>
    </row>
    <row r="12" spans="1:3" ht="13.5">
      <c r="A12" s="41">
        <v>90</v>
      </c>
      <c r="B12" s="11">
        <v>0</v>
      </c>
      <c r="C12" s="11">
        <v>0</v>
      </c>
    </row>
    <row r="13" spans="1:3" ht="13.5">
      <c r="A13" s="41">
        <v>95</v>
      </c>
      <c r="B13" s="11">
        <v>1</v>
      </c>
      <c r="C13" s="11">
        <v>0</v>
      </c>
    </row>
    <row r="14" spans="1:3" ht="13.5">
      <c r="A14" s="41">
        <v>100</v>
      </c>
      <c r="B14" s="11">
        <v>0</v>
      </c>
      <c r="C14" s="11">
        <v>0</v>
      </c>
    </row>
    <row r="15" spans="1:3" ht="13.5">
      <c r="A15" s="41">
        <v>105</v>
      </c>
      <c r="B15" s="11">
        <v>1</v>
      </c>
      <c r="C15" s="11">
        <v>0</v>
      </c>
    </row>
    <row r="16" spans="1:3" ht="14.25" thickBot="1">
      <c r="A16" s="12" t="s">
        <v>94</v>
      </c>
      <c r="B16" s="12">
        <v>0</v>
      </c>
      <c r="C16" s="1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4"/>
  <sheetViews>
    <sheetView workbookViewId="0" topLeftCell="A1">
      <selection activeCell="A1" sqref="A1"/>
    </sheetView>
  </sheetViews>
  <sheetFormatPr defaultColWidth="9.00390625" defaultRowHeight="13.5"/>
  <cols>
    <col min="2" max="2" width="11.625" style="0" bestFit="1" customWidth="1"/>
  </cols>
  <sheetData>
    <row r="3" spans="2:4" ht="13.5">
      <c r="B3">
        <v>10</v>
      </c>
      <c r="C3">
        <v>20</v>
      </c>
      <c r="D3">
        <v>5</v>
      </c>
    </row>
    <row r="4" spans="1:4" ht="13.5">
      <c r="A4">
        <v>100</v>
      </c>
      <c r="B4" s="42">
        <f>NORMDIST($A4,200,B$3,FALSE)</f>
        <v>7.69459862670642E-24</v>
      </c>
      <c r="C4" s="42">
        <f aca="true" t="shared" si="0" ref="C4:D24">NORMDIST($A4,200,C$3,FALSE)</f>
        <v>7.433597573671487E-08</v>
      </c>
      <c r="D4" s="42">
        <f t="shared" si="0"/>
        <v>1.1041896724319526E-88</v>
      </c>
    </row>
    <row r="5" spans="1:4" ht="13.5">
      <c r="A5">
        <v>110</v>
      </c>
      <c r="B5" s="42">
        <f aca="true" t="shared" si="1" ref="B5:B24">NORMDIST($A5,200,B$3,FALSE)</f>
        <v>1.0279773571668915E-19</v>
      </c>
      <c r="C5" s="42">
        <f t="shared" si="0"/>
        <v>7.991870553452738E-07</v>
      </c>
      <c r="D5" s="42">
        <f t="shared" si="0"/>
        <v>3.5174990851902074E-72</v>
      </c>
    </row>
    <row r="6" spans="1:4" ht="13.5">
      <c r="A6">
        <v>120</v>
      </c>
      <c r="B6" s="42">
        <f t="shared" si="1"/>
        <v>5.052271083536892E-16</v>
      </c>
      <c r="C6" s="42">
        <f t="shared" si="0"/>
        <v>6.691511288244267E-06</v>
      </c>
      <c r="D6" s="42">
        <f t="shared" si="0"/>
        <v>2.0523261455838067E-57</v>
      </c>
    </row>
    <row r="7" spans="1:4" ht="13.5">
      <c r="A7">
        <v>130</v>
      </c>
      <c r="B7" s="42">
        <f t="shared" si="1"/>
        <v>9.134720408364594E-13</v>
      </c>
      <c r="C7" s="42">
        <f t="shared" si="0"/>
        <v>4.3634134752288E-05</v>
      </c>
      <c r="D7" s="42">
        <f t="shared" si="0"/>
        <v>2.1932131187779423E-44</v>
      </c>
    </row>
    <row r="8" spans="1:4" ht="13.5">
      <c r="A8">
        <v>140</v>
      </c>
      <c r="B8" s="42">
        <f t="shared" si="1"/>
        <v>6.075882849823285E-10</v>
      </c>
      <c r="C8" s="42">
        <f t="shared" si="0"/>
        <v>0.00022159242059690035</v>
      </c>
      <c r="D8" s="42">
        <f t="shared" si="0"/>
        <v>4.2927674713261205E-33</v>
      </c>
    </row>
    <row r="9" spans="1:4" ht="13.5">
      <c r="A9">
        <v>150</v>
      </c>
      <c r="B9" s="42">
        <f t="shared" si="1"/>
        <v>1.4867195147342975E-07</v>
      </c>
      <c r="C9" s="42">
        <f t="shared" si="0"/>
        <v>0.0008764150246784269</v>
      </c>
      <c r="D9" s="42">
        <f t="shared" si="0"/>
        <v>1.538919725341284E-23</v>
      </c>
    </row>
    <row r="10" spans="1:4" ht="13.5">
      <c r="A10">
        <v>160</v>
      </c>
      <c r="B10" s="42">
        <f t="shared" si="1"/>
        <v>1.3383022576488534E-05</v>
      </c>
      <c r="C10" s="42">
        <f t="shared" si="0"/>
        <v>0.0026995483256594026</v>
      </c>
      <c r="D10" s="42">
        <f t="shared" si="0"/>
        <v>1.0104542167073783E-15</v>
      </c>
    </row>
    <row r="11" spans="1:4" ht="13.5">
      <c r="A11">
        <v>170</v>
      </c>
      <c r="B11" s="42">
        <f t="shared" si="1"/>
        <v>0.0004431848411938007</v>
      </c>
      <c r="C11" s="42">
        <f t="shared" si="0"/>
        <v>0.006475879783294586</v>
      </c>
      <c r="D11" s="42">
        <f t="shared" si="0"/>
        <v>1.215176569964657E-09</v>
      </c>
    </row>
    <row r="12" spans="1:4" ht="13.5">
      <c r="A12">
        <v>180</v>
      </c>
      <c r="B12" s="42">
        <f t="shared" si="1"/>
        <v>0.005399096651318805</v>
      </c>
      <c r="C12" s="42">
        <f t="shared" si="0"/>
        <v>0.012098536225957166</v>
      </c>
      <c r="D12" s="42">
        <f t="shared" si="0"/>
        <v>2.6766045152977068E-05</v>
      </c>
    </row>
    <row r="13" spans="1:4" ht="13.5">
      <c r="A13">
        <v>190</v>
      </c>
      <c r="B13" s="42">
        <f t="shared" si="1"/>
        <v>0.024197072451914332</v>
      </c>
      <c r="C13" s="42">
        <f t="shared" si="0"/>
        <v>0.017603266338214976</v>
      </c>
      <c r="D13" s="42">
        <f t="shared" si="0"/>
        <v>0.01079819330263761</v>
      </c>
    </row>
    <row r="14" spans="1:4" ht="13.5">
      <c r="A14">
        <v>200</v>
      </c>
      <c r="B14" s="42">
        <f t="shared" si="1"/>
        <v>0.03989422804014327</v>
      </c>
      <c r="C14" s="42">
        <f t="shared" si="0"/>
        <v>0.019947114020071634</v>
      </c>
      <c r="D14" s="42">
        <f t="shared" si="0"/>
        <v>0.07978845608028654</v>
      </c>
    </row>
    <row r="15" spans="1:4" ht="13.5">
      <c r="A15">
        <v>210</v>
      </c>
      <c r="B15" s="42">
        <f t="shared" si="1"/>
        <v>0.024197072451914332</v>
      </c>
      <c r="C15" s="42">
        <f t="shared" si="0"/>
        <v>0.017603266338214976</v>
      </c>
      <c r="D15" s="42">
        <f t="shared" si="0"/>
        <v>0.01079819330263761</v>
      </c>
    </row>
    <row r="16" spans="1:4" ht="13.5">
      <c r="A16">
        <v>220</v>
      </c>
      <c r="B16" s="42">
        <f t="shared" si="1"/>
        <v>0.005399096651318805</v>
      </c>
      <c r="C16" s="42">
        <f t="shared" si="0"/>
        <v>0.012098536225957166</v>
      </c>
      <c r="D16" s="42">
        <f t="shared" si="0"/>
        <v>2.6766045152977068E-05</v>
      </c>
    </row>
    <row r="17" spans="1:4" ht="13.5">
      <c r="A17">
        <v>230</v>
      </c>
      <c r="B17" s="42">
        <f t="shared" si="1"/>
        <v>0.0004431848411938007</v>
      </c>
      <c r="C17" s="42">
        <f t="shared" si="0"/>
        <v>0.006475879783294586</v>
      </c>
      <c r="D17" s="42">
        <f t="shared" si="0"/>
        <v>1.215176569964657E-09</v>
      </c>
    </row>
    <row r="18" spans="1:4" ht="13.5">
      <c r="A18">
        <v>240</v>
      </c>
      <c r="B18" s="42">
        <f t="shared" si="1"/>
        <v>1.3383022576488534E-05</v>
      </c>
      <c r="C18" s="42">
        <f t="shared" si="0"/>
        <v>0.0026995483256594026</v>
      </c>
      <c r="D18" s="42">
        <f t="shared" si="0"/>
        <v>1.0104542167073783E-15</v>
      </c>
    </row>
    <row r="19" spans="1:4" ht="13.5">
      <c r="A19">
        <v>250</v>
      </c>
      <c r="B19" s="42">
        <f t="shared" si="1"/>
        <v>1.4867195147342975E-07</v>
      </c>
      <c r="C19" s="42">
        <f t="shared" si="0"/>
        <v>0.0008764150246784269</v>
      </c>
      <c r="D19" s="42">
        <f t="shared" si="0"/>
        <v>1.538919725341284E-23</v>
      </c>
    </row>
    <row r="20" spans="1:4" ht="13.5">
      <c r="A20">
        <v>260</v>
      </c>
      <c r="B20" s="42">
        <f t="shared" si="1"/>
        <v>6.075882849823285E-10</v>
      </c>
      <c r="C20" s="42">
        <f t="shared" si="0"/>
        <v>0.00022159242059690035</v>
      </c>
      <c r="D20" s="42">
        <f t="shared" si="0"/>
        <v>4.2927674713261205E-33</v>
      </c>
    </row>
    <row r="21" spans="1:4" ht="13.5">
      <c r="A21">
        <v>270</v>
      </c>
      <c r="B21" s="42">
        <f t="shared" si="1"/>
        <v>9.134720408364594E-13</v>
      </c>
      <c r="C21" s="42">
        <f t="shared" si="0"/>
        <v>4.3634134752288E-05</v>
      </c>
      <c r="D21" s="42">
        <f t="shared" si="0"/>
        <v>2.1932131187779423E-44</v>
      </c>
    </row>
    <row r="22" spans="1:4" ht="13.5">
      <c r="A22">
        <v>280</v>
      </c>
      <c r="B22" s="42">
        <f t="shared" si="1"/>
        <v>5.052271083536892E-16</v>
      </c>
      <c r="C22" s="42">
        <f t="shared" si="0"/>
        <v>6.691511288244267E-06</v>
      </c>
      <c r="D22" s="42">
        <f t="shared" si="0"/>
        <v>2.0523261455838067E-57</v>
      </c>
    </row>
    <row r="23" spans="1:4" ht="13.5">
      <c r="A23">
        <v>290</v>
      </c>
      <c r="B23" s="42">
        <f t="shared" si="1"/>
        <v>1.0279773571668915E-19</v>
      </c>
      <c r="C23" s="42">
        <f t="shared" si="0"/>
        <v>7.991870553452738E-07</v>
      </c>
      <c r="D23" s="42">
        <f t="shared" si="0"/>
        <v>3.5174990851902074E-72</v>
      </c>
    </row>
    <row r="24" spans="1:4" ht="13.5">
      <c r="A24">
        <v>300</v>
      </c>
      <c r="B24" s="42">
        <f t="shared" si="1"/>
        <v>7.69459862670642E-24</v>
      </c>
      <c r="C24" s="42">
        <f t="shared" si="0"/>
        <v>7.433597573671487E-08</v>
      </c>
      <c r="D24" s="42">
        <f t="shared" si="0"/>
        <v>1.1041896724319526E-88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bestFit="1" customWidth="1"/>
    <col min="4" max="4" width="16.625" style="0" bestFit="1" customWidth="1"/>
  </cols>
  <sheetData>
    <row r="1" spans="1:5" ht="13.5">
      <c r="A1" s="43" t="s">
        <v>109</v>
      </c>
      <c r="B1" s="43"/>
      <c r="D1" s="43" t="s">
        <v>110</v>
      </c>
      <c r="E1" s="43"/>
    </row>
    <row r="2" spans="1:5" ht="13.5">
      <c r="A2" s="11"/>
      <c r="B2" s="11"/>
      <c r="D2" s="11"/>
      <c r="E2" s="11"/>
    </row>
    <row r="3" spans="1:5" ht="13.5">
      <c r="A3" s="11" t="s">
        <v>32</v>
      </c>
      <c r="B3" s="11">
        <v>65.28048780487806</v>
      </c>
      <c r="D3" s="11" t="s">
        <v>32</v>
      </c>
      <c r="E3" s="11">
        <v>51.62079646017698</v>
      </c>
    </row>
    <row r="4" spans="1:5" ht="13.5">
      <c r="A4" s="11" t="s">
        <v>98</v>
      </c>
      <c r="B4" s="11">
        <v>0.7718833395184613</v>
      </c>
      <c r="D4" s="11" t="s">
        <v>98</v>
      </c>
      <c r="E4" s="11">
        <v>0.4687818112525283</v>
      </c>
    </row>
    <row r="5" spans="1:5" ht="13.5">
      <c r="A5" s="11" t="s">
        <v>99</v>
      </c>
      <c r="B5" s="11">
        <v>64.5</v>
      </c>
      <c r="D5" s="11" t="s">
        <v>99</v>
      </c>
      <c r="E5" s="11">
        <v>50.5</v>
      </c>
    </row>
    <row r="6" spans="1:5" ht="13.5">
      <c r="A6" s="11" t="s">
        <v>100</v>
      </c>
      <c r="B6" s="11">
        <v>56</v>
      </c>
      <c r="D6" s="11" t="s">
        <v>100</v>
      </c>
      <c r="E6" s="11">
        <v>51.5</v>
      </c>
    </row>
    <row r="7" spans="1:5" ht="13.5">
      <c r="A7" s="11" t="s">
        <v>101</v>
      </c>
      <c r="B7" s="11">
        <v>8.56060035561871</v>
      </c>
      <c r="D7" s="11" t="s">
        <v>101</v>
      </c>
      <c r="E7" s="11">
        <v>7.047335905349726</v>
      </c>
    </row>
    <row r="8" spans="1:5" ht="13.5">
      <c r="A8" s="11" t="s">
        <v>33</v>
      </c>
      <c r="B8" s="11">
        <v>73.28387844861918</v>
      </c>
      <c r="D8" s="11" t="s">
        <v>33</v>
      </c>
      <c r="E8" s="11">
        <v>49.66494336283145</v>
      </c>
    </row>
    <row r="9" spans="1:5" ht="13.5">
      <c r="A9" s="11" t="s">
        <v>102</v>
      </c>
      <c r="B9" s="11">
        <v>2.31679553071888</v>
      </c>
      <c r="D9" s="11" t="s">
        <v>102</v>
      </c>
      <c r="E9" s="11">
        <v>-0.3926993811460213</v>
      </c>
    </row>
    <row r="10" spans="1:5" ht="13.5">
      <c r="A10" s="11" t="s">
        <v>103</v>
      </c>
      <c r="B10" s="11">
        <v>0.8924948707521034</v>
      </c>
      <c r="D10" s="11" t="s">
        <v>103</v>
      </c>
      <c r="E10" s="11">
        <v>0.3593470206202288</v>
      </c>
    </row>
    <row r="11" spans="1:5" ht="13.5">
      <c r="A11" s="11" t="s">
        <v>104</v>
      </c>
      <c r="B11" s="11">
        <v>53.4</v>
      </c>
      <c r="D11" s="11" t="s">
        <v>104</v>
      </c>
      <c r="E11" s="11">
        <v>33.9</v>
      </c>
    </row>
    <row r="12" spans="1:5" ht="13.5">
      <c r="A12" s="11" t="s">
        <v>105</v>
      </c>
      <c r="B12" s="11">
        <v>48.6</v>
      </c>
      <c r="D12" s="11" t="s">
        <v>105</v>
      </c>
      <c r="E12" s="11">
        <v>35.3</v>
      </c>
    </row>
    <row r="13" spans="1:5" ht="13.5">
      <c r="A13" s="11" t="s">
        <v>106</v>
      </c>
      <c r="B13" s="11">
        <v>102</v>
      </c>
      <c r="D13" s="11" t="s">
        <v>106</v>
      </c>
      <c r="E13" s="11">
        <v>69.2</v>
      </c>
    </row>
    <row r="14" spans="1:5" ht="13.5">
      <c r="A14" s="11" t="s">
        <v>107</v>
      </c>
      <c r="B14" s="11">
        <v>8029.5</v>
      </c>
      <c r="D14" s="11" t="s">
        <v>107</v>
      </c>
      <c r="E14" s="11">
        <v>11666.3</v>
      </c>
    </row>
    <row r="15" spans="1:5" ht="14.25" thickBot="1">
      <c r="A15" s="12" t="s">
        <v>108</v>
      </c>
      <c r="B15" s="12">
        <v>123</v>
      </c>
      <c r="D15" s="12" t="s">
        <v>108</v>
      </c>
      <c r="E15" s="12">
        <v>226</v>
      </c>
    </row>
    <row r="17" spans="1:5" ht="13.5">
      <c r="A17" t="s">
        <v>111</v>
      </c>
      <c r="B17">
        <f>B7/B3</f>
        <v>0.13113566769301963</v>
      </c>
      <c r="D17" t="s">
        <v>111</v>
      </c>
      <c r="E17">
        <f>E7/E3</f>
        <v>0.13652125477735344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0" bestFit="1" customWidth="1"/>
  </cols>
  <sheetData>
    <row r="1" spans="1:5" ht="13.5">
      <c r="A1" t="s">
        <v>193</v>
      </c>
      <c r="B1" s="44" t="s">
        <v>117</v>
      </c>
      <c r="C1" s="44"/>
      <c r="D1" s="44" t="s">
        <v>118</v>
      </c>
      <c r="E1" s="44"/>
    </row>
    <row r="2" spans="2:5" ht="13.5">
      <c r="B2" s="4" t="s">
        <v>115</v>
      </c>
      <c r="C2" s="4" t="s">
        <v>116</v>
      </c>
      <c r="D2" s="4" t="s">
        <v>115</v>
      </c>
      <c r="E2" s="4" t="s">
        <v>116</v>
      </c>
    </row>
    <row r="3" spans="1:6" ht="13.5">
      <c r="A3" t="s">
        <v>112</v>
      </c>
      <c r="B3" s="42">
        <f>$B$7-NORMSINV(1-(1-$F3)/2)*$B$8</f>
        <v>64.0108526942877</v>
      </c>
      <c r="C3" s="42">
        <f>$B$7+NORMSINV(1-(1-$F3)/2)*$B$8</f>
        <v>66.55012291546842</v>
      </c>
      <c r="D3" s="42">
        <f>$D$7-NORMSINV(1-(1-$F3)/2)*$D$8</f>
        <v>50.84971899768938</v>
      </c>
      <c r="E3" s="42">
        <f>$D$7+NORMSINV(1-(1-$F3)/2)*$D$8</f>
        <v>52.39187392266459</v>
      </c>
      <c r="F3">
        <v>0.9</v>
      </c>
    </row>
    <row r="4" spans="1:6" ht="13.5">
      <c r="A4" t="s">
        <v>113</v>
      </c>
      <c r="B4" s="42">
        <f>$B$7-NORMSINV(1-(1-$F4)/2)*$B$8</f>
        <v>63.767624259155376</v>
      </c>
      <c r="C4" s="42">
        <f>$B$7+NORMSINV(1-(1-$F4)/2)*$B$8</f>
        <v>66.79335135060074</v>
      </c>
      <c r="D4" s="42">
        <f>$D$7-NORMSINV(1-(1-$F4)/2)*$D$8</f>
        <v>50.702000993514574</v>
      </c>
      <c r="E4" s="42">
        <f>$D$7+NORMSINV(1-(1-$F4)/2)*$D$8</f>
        <v>52.53959192683939</v>
      </c>
      <c r="F4">
        <v>0.95</v>
      </c>
    </row>
    <row r="5" spans="1:6" ht="13.5">
      <c r="A5" t="s">
        <v>114</v>
      </c>
      <c r="B5" s="42">
        <f>$B$7-NORMSINV(1-(1-$F5)/2)*$B$8</f>
        <v>63.29224808002522</v>
      </c>
      <c r="C5" s="42">
        <f>$B$7+NORMSINV(1-(1-$F5)/2)*$B$8</f>
        <v>67.26872752973091</v>
      </c>
      <c r="D5" s="42">
        <f>$D$7-NORMSINV(1-(1-$F5)/2)*$D$8</f>
        <v>50.413294533781986</v>
      </c>
      <c r="E5" s="42">
        <f>$D$7+NORMSINV(1-(1-$F5)/2)*$D$8</f>
        <v>52.82829838657198</v>
      </c>
      <c r="F5">
        <v>0.99</v>
      </c>
    </row>
    <row r="7" spans="1:4" ht="13.5">
      <c r="A7" t="s">
        <v>27</v>
      </c>
      <c r="B7" s="11">
        <v>65.28048780487806</v>
      </c>
      <c r="D7" s="11">
        <v>51.62079646017698</v>
      </c>
    </row>
    <row r="8" spans="1:4" ht="13.5">
      <c r="A8" t="s">
        <v>43</v>
      </c>
      <c r="B8" s="11">
        <v>0.7718833395184613</v>
      </c>
      <c r="D8" s="11">
        <v>0.4687818112525283</v>
      </c>
    </row>
    <row r="11" spans="1:6" ht="13.5">
      <c r="A11" t="s">
        <v>114</v>
      </c>
      <c r="B11" s="42">
        <f>65.28-NORMSINV(1-(1-$F11)/2)*0.77</f>
        <v>63.29661143626734</v>
      </c>
      <c r="C11" s="42">
        <f>65.28+NORMSINV(1-(1-$F11)/2)*0.77</f>
        <v>67.26338856373266</v>
      </c>
      <c r="D11" s="42">
        <f>51.62-NORMSINV(1-(1-$F11)/2)*0.47</f>
        <v>50.40936022733201</v>
      </c>
      <c r="E11" s="42">
        <f>51.62+NORMSINV(1-(1-$F11)/2)*0.47</f>
        <v>52.830639772667986</v>
      </c>
      <c r="F11">
        <v>0.99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H26" sqref="H26"/>
    </sheetView>
  </sheetViews>
  <sheetFormatPr defaultColWidth="9.00390625" defaultRowHeight="13.5"/>
  <cols>
    <col min="1" max="1" width="23.00390625" style="0" bestFit="1" customWidth="1"/>
    <col min="2" max="6" width="11.125" style="0" bestFit="1" customWidth="1"/>
    <col min="7" max="7" width="5.25390625" style="0" bestFit="1" customWidth="1"/>
  </cols>
  <sheetData>
    <row r="3" spans="1:7" ht="13.5">
      <c r="A3" s="18" t="s">
        <v>120</v>
      </c>
      <c r="B3" s="18" t="s">
        <v>119</v>
      </c>
      <c r="C3" s="16"/>
      <c r="D3" s="16"/>
      <c r="E3" s="16"/>
      <c r="F3" s="16"/>
      <c r="G3" s="17"/>
    </row>
    <row r="4" spans="1:7" ht="13.5">
      <c r="A4" s="18" t="s">
        <v>52</v>
      </c>
      <c r="B4" s="15">
        <v>1</v>
      </c>
      <c r="C4" s="21">
        <v>2</v>
      </c>
      <c r="D4" s="21">
        <v>3</v>
      </c>
      <c r="E4" s="21">
        <v>4</v>
      </c>
      <c r="F4" s="21">
        <v>5</v>
      </c>
      <c r="G4" s="22" t="s">
        <v>51</v>
      </c>
    </row>
    <row r="5" spans="1:7" ht="13.5">
      <c r="A5" s="15">
        <v>1</v>
      </c>
      <c r="B5" s="23">
        <v>2</v>
      </c>
      <c r="C5" s="24">
        <v>2</v>
      </c>
      <c r="D5" s="24"/>
      <c r="E5" s="24"/>
      <c r="F5" s="24">
        <v>1</v>
      </c>
      <c r="G5" s="25">
        <v>5</v>
      </c>
    </row>
    <row r="6" spans="1:7" ht="13.5">
      <c r="A6" s="19">
        <v>2</v>
      </c>
      <c r="B6" s="26">
        <v>8</v>
      </c>
      <c r="C6" s="27">
        <v>7</v>
      </c>
      <c r="D6" s="27">
        <v>3</v>
      </c>
      <c r="E6" s="27">
        <v>8</v>
      </c>
      <c r="F6" s="27">
        <v>9</v>
      </c>
      <c r="G6" s="28">
        <v>35</v>
      </c>
    </row>
    <row r="7" spans="1:7" ht="13.5">
      <c r="A7" s="19">
        <v>3</v>
      </c>
      <c r="B7" s="26">
        <v>4</v>
      </c>
      <c r="C7" s="27">
        <v>10</v>
      </c>
      <c r="D7" s="27">
        <v>6</v>
      </c>
      <c r="E7" s="27">
        <v>11</v>
      </c>
      <c r="F7" s="27">
        <v>37</v>
      </c>
      <c r="G7" s="28">
        <v>68</v>
      </c>
    </row>
    <row r="8" spans="1:7" ht="13.5">
      <c r="A8" s="19">
        <v>4</v>
      </c>
      <c r="B8" s="26"/>
      <c r="C8" s="27"/>
      <c r="D8" s="27"/>
      <c r="E8" s="27">
        <v>4</v>
      </c>
      <c r="F8" s="27">
        <v>3</v>
      </c>
      <c r="G8" s="28">
        <v>7</v>
      </c>
    </row>
    <row r="9" spans="1:7" ht="13.5">
      <c r="A9" s="19">
        <v>5</v>
      </c>
      <c r="B9" s="26">
        <v>4</v>
      </c>
      <c r="C9" s="27">
        <v>16</v>
      </c>
      <c r="D9" s="27">
        <v>8</v>
      </c>
      <c r="E9" s="27">
        <v>3</v>
      </c>
      <c r="F9" s="27">
        <v>203</v>
      </c>
      <c r="G9" s="28">
        <v>234</v>
      </c>
    </row>
    <row r="10" spans="1:7" ht="13.5">
      <c r="A10" s="20" t="s">
        <v>51</v>
      </c>
      <c r="B10" s="29">
        <v>18</v>
      </c>
      <c r="C10" s="30">
        <v>35</v>
      </c>
      <c r="D10" s="30">
        <v>17</v>
      </c>
      <c r="E10" s="30">
        <v>26</v>
      </c>
      <c r="F10" s="30">
        <v>253</v>
      </c>
      <c r="G10" s="31">
        <v>349</v>
      </c>
    </row>
    <row r="12" ht="14.25" thickBot="1"/>
    <row r="13" spans="4:7" ht="14.25" thickBot="1">
      <c r="D13" s="45"/>
      <c r="E13" s="45" t="s">
        <v>121</v>
      </c>
      <c r="F13" s="45" t="s">
        <v>122</v>
      </c>
      <c r="G13" s="45" t="s">
        <v>60</v>
      </c>
    </row>
    <row r="14" spans="4:7" ht="13.5">
      <c r="D14" s="11" t="s">
        <v>123</v>
      </c>
      <c r="E14" s="11">
        <f>SUM(B5:D7)</f>
        <v>42</v>
      </c>
      <c r="F14" s="11">
        <f>SUM(E5:F7)</f>
        <v>66</v>
      </c>
      <c r="G14" s="11">
        <f>SUM(E14:F14)</f>
        <v>108</v>
      </c>
    </row>
    <row r="15" spans="4:7" ht="13.5">
      <c r="D15" s="11" t="s">
        <v>124</v>
      </c>
      <c r="E15" s="11">
        <f>SUM(B8:D9)</f>
        <v>28</v>
      </c>
      <c r="F15" s="11">
        <f>SUM(E8:F9)</f>
        <v>213</v>
      </c>
      <c r="G15" s="11">
        <f>SUM(E15:F15)</f>
        <v>241</v>
      </c>
    </row>
    <row r="16" spans="4:7" ht="14.25" thickBot="1">
      <c r="D16" s="46" t="s">
        <v>60</v>
      </c>
      <c r="E16" s="46">
        <f>SUM(E14:E15)</f>
        <v>70</v>
      </c>
      <c r="F16" s="46">
        <f>SUM(F14:F15)</f>
        <v>279</v>
      </c>
      <c r="G16" s="46">
        <f>SUM(G14:G15)</f>
        <v>349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00751_疫学・保健統計学_第2版_演習用データ.xls</dc:title>
  <dc:subject/>
  <dc:creator>株式会社 医学書院</dc:creator>
  <cp:keywords/>
  <dc:description/>
  <cp:lastModifiedBy>株式会社 医学書院</cp:lastModifiedBy>
  <dcterms:created xsi:type="dcterms:W3CDTF">2008-10-30T08:12:07Z</dcterms:created>
  <dcterms:modified xsi:type="dcterms:W3CDTF">2009-03-13T04:07:34Z</dcterms:modified>
  <cp:category/>
  <cp:version/>
  <cp:contentType/>
  <cp:contentStatus/>
</cp:coreProperties>
</file>